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23256" windowHeight="12456" firstSheet="2" activeTab="2"/>
  </bookViews>
  <sheets>
    <sheet name="PL4.Muc tieu giam ngheo (các đị" sheetId="5" state="hidden" r:id="rId1"/>
    <sheet name="foxz" sheetId="19" state="veryHidden" r:id=""/>
    <sheet name="PL " sheetId="11" r:id="rId2"/>
    <sheet name="PL 2" sheetId="18" state="hidden" r:id="rId3"/>
    <sheet name="PL3" sheetId="16" state="hidden" r:id="rId4"/>
    <sheet name="PL 4" sheetId="17" state="hidden" r:id="rId5"/>
  </sheets>
  <externalReferences>
    <externalReference r:id="rId6"/>
  </externalReferences>
  <definedNames>
    <definedName name="_xlnm.Print_Area" localSheetId="2">'PL '!$A$1:$M$19</definedName>
    <definedName name="_xlnm.Print_Area" localSheetId="3">'PL 2'!$A$1:$O$132</definedName>
    <definedName name="_xlnm.Print_Area" localSheetId="5">'PL 4'!$A$1:$AO$135</definedName>
    <definedName name="_xlnm.Print_Area" localSheetId="4">'PL3'!$A$1:$O$22</definedName>
    <definedName name="_xlnm.Print_Titles" localSheetId="2">'PL '!$4:$5</definedName>
    <definedName name="_xlnm.Print_Titles" localSheetId="3">'PL 2'!$4:$6</definedName>
    <definedName name="_xlnm.Print_Titles" localSheetId="5">'PL 4'!$5:$8</definedName>
    <definedName name="_xlnm.Print_Titles" localSheetId="4">'PL3'!$5:$7</definedName>
  </definedNames>
  <calcPr calcId="144525"/>
</workbook>
</file>

<file path=xl/calcChain.xml><?xml version="1.0" encoding="utf-8"?>
<calcChain xmlns="http://schemas.openxmlformats.org/spreadsheetml/2006/main">
  <c r="C17" i="11" l="1"/>
  <c r="C18" i="11" l="1"/>
  <c r="H14" i="11" l="1"/>
  <c r="H13" i="11" s="1"/>
  <c r="I14" i="11"/>
  <c r="I13" i="11" s="1"/>
  <c r="K13" i="11"/>
  <c r="L13" i="11"/>
  <c r="G17" i="11"/>
  <c r="D17" i="11" s="1"/>
  <c r="F17" i="11"/>
  <c r="E17" i="11"/>
  <c r="E11" i="11" l="1"/>
  <c r="F11" i="11"/>
  <c r="E15" i="11"/>
  <c r="F15" i="11"/>
  <c r="E16" i="11"/>
  <c r="F16" i="11"/>
  <c r="F14" i="11" s="1"/>
  <c r="E18" i="11"/>
  <c r="F18" i="11"/>
  <c r="E19" i="11"/>
  <c r="F19" i="11"/>
  <c r="F9" i="11"/>
  <c r="E9" i="11"/>
  <c r="F5" i="11"/>
  <c r="E5" i="11"/>
  <c r="F13" i="11" l="1"/>
  <c r="E14" i="11"/>
  <c r="E13" i="11" s="1"/>
  <c r="C19" i="11"/>
  <c r="C16" i="11"/>
  <c r="C15" i="11" l="1"/>
  <c r="G7" i="11"/>
  <c r="H7" i="11"/>
  <c r="I7" i="11"/>
  <c r="G16" i="11"/>
  <c r="D16" i="11" s="1"/>
  <c r="G15" i="11"/>
  <c r="K12" i="11"/>
  <c r="L12" i="11"/>
  <c r="J19" i="11"/>
  <c r="D19" i="11" s="1"/>
  <c r="J18" i="11"/>
  <c r="K8" i="11"/>
  <c r="E8" i="11" s="1"/>
  <c r="L8" i="11"/>
  <c r="F8" i="11" s="1"/>
  <c r="M8" i="11"/>
  <c r="K10" i="11"/>
  <c r="E10" i="11" s="1"/>
  <c r="L10" i="11"/>
  <c r="F10" i="11" s="1"/>
  <c r="J11" i="11"/>
  <c r="D11" i="11" s="1"/>
  <c r="D10" i="11" s="1"/>
  <c r="J9" i="11"/>
  <c r="J8" i="11" s="1"/>
  <c r="F7" i="11" l="1"/>
  <c r="D18" i="11"/>
  <c r="J13" i="11"/>
  <c r="G14" i="11"/>
  <c r="G13" i="11" s="1"/>
  <c r="G12" i="11" s="1"/>
  <c r="G6" i="11" s="1"/>
  <c r="D15" i="11"/>
  <c r="J12" i="11"/>
  <c r="D9" i="11"/>
  <c r="D8" i="11" s="1"/>
  <c r="D7" i="11" s="1"/>
  <c r="L7" i="11"/>
  <c r="L6" i="11" s="1"/>
  <c r="K7" i="11"/>
  <c r="K6" i="11" s="1"/>
  <c r="J10" i="11"/>
  <c r="J7" i="11" s="1"/>
  <c r="A2" i="18"/>
  <c r="E7" i="11" l="1"/>
  <c r="D14" i="11"/>
  <c r="D13" i="11" s="1"/>
  <c r="D12" i="11" s="1"/>
  <c r="D6" i="11" s="1"/>
  <c r="I12" i="11"/>
  <c r="H12" i="11"/>
  <c r="J6" i="11"/>
  <c r="T9" i="16"/>
  <c r="S10" i="16"/>
  <c r="R10" i="16"/>
  <c r="T10" i="16" s="1"/>
  <c r="T8" i="16"/>
  <c r="F12" i="11" l="1"/>
  <c r="I6" i="11"/>
  <c r="F6" i="11" s="1"/>
  <c r="E12" i="11"/>
  <c r="H6" i="11"/>
  <c r="E6" i="11" s="1"/>
  <c r="N77" i="18"/>
  <c r="M77" i="18"/>
  <c r="J77" i="18" l="1"/>
  <c r="K77" i="18" s="1"/>
  <c r="I77" i="18" s="1"/>
  <c r="M70" i="18"/>
  <c r="N70" i="18" s="1"/>
  <c r="K70" i="18"/>
  <c r="K69" i="18" s="1"/>
  <c r="J70" i="18"/>
  <c r="L41" i="18"/>
  <c r="J35" i="18"/>
  <c r="K35" i="18"/>
  <c r="M35" i="18"/>
  <c r="N35" i="18"/>
  <c r="L45" i="18"/>
  <c r="I45" i="18"/>
  <c r="H45" i="18" s="1"/>
  <c r="H35" i="18" s="1"/>
  <c r="L35" i="18" l="1"/>
  <c r="I70" i="18"/>
  <c r="H70" i="18" s="1"/>
  <c r="H69" i="18" s="1"/>
  <c r="J69" i="18"/>
  <c r="I69" i="18"/>
  <c r="I35" i="18"/>
  <c r="N132" i="18"/>
  <c r="N131" i="18" s="1"/>
  <c r="N130" i="18" s="1"/>
  <c r="N129" i="18" s="1"/>
  <c r="N128" i="18" s="1"/>
  <c r="M132" i="18"/>
  <c r="K132" i="18"/>
  <c r="K131" i="18" s="1"/>
  <c r="K130" i="18" s="1"/>
  <c r="K129" i="18" s="1"/>
  <c r="K128" i="18" s="1"/>
  <c r="J132" i="18"/>
  <c r="L127" i="18"/>
  <c r="L126" i="18" s="1"/>
  <c r="L125" i="18" s="1"/>
  <c r="L124" i="18" s="1"/>
  <c r="L123" i="18" s="1"/>
  <c r="I127" i="18"/>
  <c r="I126" i="18" s="1"/>
  <c r="I125" i="18" s="1"/>
  <c r="I124" i="18" s="1"/>
  <c r="I123" i="18" s="1"/>
  <c r="N126" i="18"/>
  <c r="N125" i="18" s="1"/>
  <c r="N124" i="18" s="1"/>
  <c r="N123" i="18" s="1"/>
  <c r="M126" i="18"/>
  <c r="M125" i="18" s="1"/>
  <c r="M124" i="18" s="1"/>
  <c r="M123" i="18" s="1"/>
  <c r="K126" i="18"/>
  <c r="K125" i="18" s="1"/>
  <c r="K124" i="18" s="1"/>
  <c r="K123" i="18" s="1"/>
  <c r="J126" i="18"/>
  <c r="J125" i="18" s="1"/>
  <c r="J124" i="18" s="1"/>
  <c r="J123" i="18" s="1"/>
  <c r="M122" i="18"/>
  <c r="I122" i="18"/>
  <c r="K121" i="18"/>
  <c r="K120" i="18" s="1"/>
  <c r="K119" i="18" s="1"/>
  <c r="K118" i="18" s="1"/>
  <c r="J121" i="18"/>
  <c r="J120" i="18" s="1"/>
  <c r="J119" i="18" s="1"/>
  <c r="J118" i="18" s="1"/>
  <c r="N117" i="18"/>
  <c r="M117" i="18"/>
  <c r="K117" i="18"/>
  <c r="K115" i="18" s="1"/>
  <c r="K114" i="18" s="1"/>
  <c r="K113" i="18" s="1"/>
  <c r="K112" i="18" s="1"/>
  <c r="J117" i="18"/>
  <c r="J115" i="18" s="1"/>
  <c r="J114" i="18" s="1"/>
  <c r="J113" i="18" s="1"/>
  <c r="J112" i="18" s="1"/>
  <c r="M116" i="18"/>
  <c r="N116" i="18" s="1"/>
  <c r="N115" i="18" s="1"/>
  <c r="N114" i="18" s="1"/>
  <c r="N113" i="18" s="1"/>
  <c r="N112" i="18" s="1"/>
  <c r="I116" i="18"/>
  <c r="L111" i="18"/>
  <c r="I111" i="18"/>
  <c r="H111" i="18" s="1"/>
  <c r="L110" i="18"/>
  <c r="I110" i="18"/>
  <c r="H110" i="18" s="1"/>
  <c r="N109" i="18"/>
  <c r="N108" i="18" s="1"/>
  <c r="N107" i="18" s="1"/>
  <c r="N106" i="18" s="1"/>
  <c r="M109" i="18"/>
  <c r="M108" i="18" s="1"/>
  <c r="M107" i="18" s="1"/>
  <c r="M106" i="18" s="1"/>
  <c r="K109" i="18"/>
  <c r="K108" i="18" s="1"/>
  <c r="K107" i="18" s="1"/>
  <c r="K106" i="18" s="1"/>
  <c r="J109" i="18"/>
  <c r="J108" i="18" s="1"/>
  <c r="J107" i="18" s="1"/>
  <c r="J106" i="18" s="1"/>
  <c r="M105" i="18"/>
  <c r="N105" i="18" s="1"/>
  <c r="N104" i="18" s="1"/>
  <c r="N103" i="18" s="1"/>
  <c r="N102" i="18" s="1"/>
  <c r="N101" i="18" s="1"/>
  <c r="I105" i="18"/>
  <c r="H105" i="18" s="1"/>
  <c r="H104" i="18" s="1"/>
  <c r="H103" i="18" s="1"/>
  <c r="H102" i="18" s="1"/>
  <c r="H101" i="18" s="1"/>
  <c r="K104" i="18"/>
  <c r="K103" i="18" s="1"/>
  <c r="K102" i="18" s="1"/>
  <c r="K101" i="18" s="1"/>
  <c r="J104" i="18"/>
  <c r="J103" i="18" s="1"/>
  <c r="J102" i="18" s="1"/>
  <c r="J101" i="18" s="1"/>
  <c r="L100" i="18"/>
  <c r="L99" i="18" s="1"/>
  <c r="L98" i="18" s="1"/>
  <c r="L97" i="18" s="1"/>
  <c r="L96" i="18" s="1"/>
  <c r="I100" i="18"/>
  <c r="H100" i="18" s="1"/>
  <c r="H99" i="18" s="1"/>
  <c r="H98" i="18" s="1"/>
  <c r="H97" i="18" s="1"/>
  <c r="H96" i="18" s="1"/>
  <c r="N99" i="18"/>
  <c r="N98" i="18" s="1"/>
  <c r="N97" i="18" s="1"/>
  <c r="N96" i="18" s="1"/>
  <c r="M99" i="18"/>
  <c r="M98" i="18" s="1"/>
  <c r="M97" i="18" s="1"/>
  <c r="M96" i="18" s="1"/>
  <c r="K99" i="18"/>
  <c r="K98" i="18" s="1"/>
  <c r="K97" i="18" s="1"/>
  <c r="K96" i="18" s="1"/>
  <c r="J99" i="18"/>
  <c r="J98" i="18" s="1"/>
  <c r="J97" i="18" s="1"/>
  <c r="J96" i="18" s="1"/>
  <c r="L95" i="18"/>
  <c r="I95" i="18"/>
  <c r="H95" i="18" s="1"/>
  <c r="L94" i="18"/>
  <c r="I94" i="18"/>
  <c r="H94" i="18" s="1"/>
  <c r="L93" i="18"/>
  <c r="I93" i="18"/>
  <c r="H93" i="18" s="1"/>
  <c r="L92" i="18"/>
  <c r="I92" i="18"/>
  <c r="H92" i="18" s="1"/>
  <c r="L91" i="18"/>
  <c r="I91" i="18"/>
  <c r="H91" i="18" s="1"/>
  <c r="L90" i="18"/>
  <c r="I90" i="18"/>
  <c r="H90" i="18" s="1"/>
  <c r="L89" i="18"/>
  <c r="I89" i="18"/>
  <c r="H89" i="18" s="1"/>
  <c r="L88" i="18"/>
  <c r="I88" i="18"/>
  <c r="H88" i="18" s="1"/>
  <c r="L87" i="18"/>
  <c r="I87" i="18"/>
  <c r="H87" i="18" s="1"/>
  <c r="L86" i="18"/>
  <c r="I86" i="18"/>
  <c r="H86" i="18" s="1"/>
  <c r="L85" i="18"/>
  <c r="I85" i="18"/>
  <c r="H85" i="18" s="1"/>
  <c r="L84" i="18"/>
  <c r="I84" i="18"/>
  <c r="H84" i="18" s="1"/>
  <c r="L83" i="18"/>
  <c r="I83" i="18"/>
  <c r="H83" i="18" s="1"/>
  <c r="L82" i="18"/>
  <c r="I82" i="18"/>
  <c r="H82" i="18" s="1"/>
  <c r="L81" i="18"/>
  <c r="I81" i="18"/>
  <c r="H81" i="18" s="1"/>
  <c r="L80" i="18"/>
  <c r="I80" i="18"/>
  <c r="H80" i="18" s="1"/>
  <c r="L79" i="18"/>
  <c r="I79" i="18"/>
  <c r="H79" i="18" s="1"/>
  <c r="L78" i="18"/>
  <c r="I78" i="18"/>
  <c r="H78" i="18" s="1"/>
  <c r="N76" i="18"/>
  <c r="N75" i="18" s="1"/>
  <c r="N74" i="18" s="1"/>
  <c r="N73" i="18" s="1"/>
  <c r="K76" i="18"/>
  <c r="K75" i="18" s="1"/>
  <c r="K74" i="18" s="1"/>
  <c r="K73" i="18" s="1"/>
  <c r="J76" i="18"/>
  <c r="J75" i="18" s="1"/>
  <c r="J74" i="18" s="1"/>
  <c r="J73" i="18" s="1"/>
  <c r="L72" i="18"/>
  <c r="L71" i="18" s="1"/>
  <c r="I72" i="18"/>
  <c r="H72" i="18" s="1"/>
  <c r="H71" i="18" s="1"/>
  <c r="N71" i="18"/>
  <c r="M71" i="18"/>
  <c r="K71" i="18"/>
  <c r="J71" i="18"/>
  <c r="L70" i="18"/>
  <c r="N69" i="18"/>
  <c r="M69" i="18"/>
  <c r="L65" i="18"/>
  <c r="L64" i="18" s="1"/>
  <c r="L63" i="18" s="1"/>
  <c r="L62" i="18" s="1"/>
  <c r="L61" i="18" s="1"/>
  <c r="I65" i="18"/>
  <c r="H65" i="18" s="1"/>
  <c r="H64" i="18" s="1"/>
  <c r="H63" i="18" s="1"/>
  <c r="H62" i="18" s="1"/>
  <c r="H61" i="18" s="1"/>
  <c r="N64" i="18"/>
  <c r="N63" i="18" s="1"/>
  <c r="N62" i="18" s="1"/>
  <c r="N61" i="18" s="1"/>
  <c r="M64" i="18"/>
  <c r="M63" i="18" s="1"/>
  <c r="M62" i="18" s="1"/>
  <c r="M61" i="18" s="1"/>
  <c r="K64" i="18"/>
  <c r="K63" i="18" s="1"/>
  <c r="K62" i="18" s="1"/>
  <c r="K61" i="18" s="1"/>
  <c r="J64" i="18"/>
  <c r="J63" i="18" s="1"/>
  <c r="J62" i="18" s="1"/>
  <c r="J61" i="18" s="1"/>
  <c r="L60" i="18"/>
  <c r="L59" i="18" s="1"/>
  <c r="L58" i="18" s="1"/>
  <c r="I60" i="18"/>
  <c r="H60" i="18" s="1"/>
  <c r="H59" i="18" s="1"/>
  <c r="H58" i="18" s="1"/>
  <c r="N59" i="18"/>
  <c r="N58" i="18" s="1"/>
  <c r="M59" i="18"/>
  <c r="M58" i="18" s="1"/>
  <c r="K59" i="18"/>
  <c r="K58" i="18" s="1"/>
  <c r="J59" i="18"/>
  <c r="J58" i="18" s="1"/>
  <c r="N55" i="18"/>
  <c r="L55" i="18" s="1"/>
  <c r="I55" i="18"/>
  <c r="H55" i="18" s="1"/>
  <c r="N54" i="18"/>
  <c r="M54" i="18"/>
  <c r="M52" i="18" s="1"/>
  <c r="I54" i="18"/>
  <c r="H54" i="18" s="1"/>
  <c r="L53" i="18"/>
  <c r="I53" i="18"/>
  <c r="H53" i="18" s="1"/>
  <c r="K52" i="18"/>
  <c r="J52" i="18"/>
  <c r="L51" i="18"/>
  <c r="I51" i="18"/>
  <c r="H51" i="18" s="1"/>
  <c r="L50" i="18"/>
  <c r="I50" i="18"/>
  <c r="H50" i="18" s="1"/>
  <c r="N49" i="18"/>
  <c r="M49" i="18"/>
  <c r="K49" i="18"/>
  <c r="K48" i="18" s="1"/>
  <c r="K47" i="18" s="1"/>
  <c r="K46" i="18" s="1"/>
  <c r="J49" i="18"/>
  <c r="K34" i="18"/>
  <c r="K33" i="18" s="1"/>
  <c r="K32" i="18" s="1"/>
  <c r="J34" i="18"/>
  <c r="J33" i="18" s="1"/>
  <c r="J32" i="18" s="1"/>
  <c r="N31" i="18"/>
  <c r="M31" i="18"/>
  <c r="I31" i="18"/>
  <c r="K31" i="18" s="1"/>
  <c r="N30" i="18"/>
  <c r="M30" i="18"/>
  <c r="I30" i="18"/>
  <c r="K30" i="18" s="1"/>
  <c r="N29" i="18"/>
  <c r="M29" i="18"/>
  <c r="I29" i="18"/>
  <c r="K29" i="18" s="1"/>
  <c r="N28" i="18"/>
  <c r="M28" i="18"/>
  <c r="I28" i="18"/>
  <c r="K28" i="18" s="1"/>
  <c r="N27" i="18"/>
  <c r="M27" i="18"/>
  <c r="I27" i="18"/>
  <c r="K27" i="18" s="1"/>
  <c r="N26" i="18"/>
  <c r="M26" i="18"/>
  <c r="I26" i="18"/>
  <c r="K26" i="18" s="1"/>
  <c r="N25" i="18"/>
  <c r="M25" i="18"/>
  <c r="I25" i="18"/>
  <c r="J25" i="18" s="1"/>
  <c r="N24" i="18"/>
  <c r="M24" i="18"/>
  <c r="I24" i="18"/>
  <c r="K24" i="18" s="1"/>
  <c r="L23" i="18"/>
  <c r="L22" i="18" s="1"/>
  <c r="L21" i="18" s="1"/>
  <c r="L20" i="18" s="1"/>
  <c r="H23" i="18"/>
  <c r="H22" i="18" s="1"/>
  <c r="H21" i="18" s="1"/>
  <c r="H20" i="18" s="1"/>
  <c r="L19" i="18"/>
  <c r="I19" i="18"/>
  <c r="H19" i="18" s="1"/>
  <c r="L18" i="18"/>
  <c r="I18" i="18"/>
  <c r="H18" i="18" s="1"/>
  <c r="L17" i="18"/>
  <c r="I17" i="18"/>
  <c r="H17" i="18" s="1"/>
  <c r="L16" i="18"/>
  <c r="I16" i="18"/>
  <c r="H16" i="18" s="1"/>
  <c r="L15" i="18"/>
  <c r="I15" i="18"/>
  <c r="H15" i="18" s="1"/>
  <c r="L14" i="18"/>
  <c r="I14" i="18"/>
  <c r="H14" i="18" s="1"/>
  <c r="L13" i="18"/>
  <c r="I13" i="18"/>
  <c r="H13" i="18" s="1"/>
  <c r="N12" i="18"/>
  <c r="N11" i="18" s="1"/>
  <c r="N10" i="18" s="1"/>
  <c r="M12" i="18"/>
  <c r="M11" i="18" s="1"/>
  <c r="M10" i="18" s="1"/>
  <c r="K12" i="18"/>
  <c r="K11" i="18" s="1"/>
  <c r="K10" i="18" s="1"/>
  <c r="J12" i="18"/>
  <c r="J11" i="18" s="1"/>
  <c r="J10" i="18" s="1"/>
  <c r="M68" i="18" l="1"/>
  <c r="M67" i="18" s="1"/>
  <c r="M66" i="18" s="1"/>
  <c r="L117" i="18"/>
  <c r="I132" i="18"/>
  <c r="I131" i="18" s="1"/>
  <c r="I130" i="18" s="1"/>
  <c r="I129" i="18" s="1"/>
  <c r="I128" i="18" s="1"/>
  <c r="L54" i="18"/>
  <c r="L52" i="18" s="1"/>
  <c r="K25" i="18"/>
  <c r="K23" i="18" s="1"/>
  <c r="K22" i="18" s="1"/>
  <c r="K21" i="18" s="1"/>
  <c r="K20" i="18" s="1"/>
  <c r="J26" i="18"/>
  <c r="L69" i="18"/>
  <c r="L68" i="18" s="1"/>
  <c r="L67" i="18" s="1"/>
  <c r="L66" i="18" s="1"/>
  <c r="H49" i="18"/>
  <c r="N57" i="18"/>
  <c r="N56" i="18" s="1"/>
  <c r="I104" i="18"/>
  <c r="I103" i="18" s="1"/>
  <c r="I102" i="18" s="1"/>
  <c r="I101" i="18" s="1"/>
  <c r="J57" i="18"/>
  <c r="J56" i="18" s="1"/>
  <c r="M57" i="18"/>
  <c r="M56" i="18" s="1"/>
  <c r="I64" i="18"/>
  <c r="I63" i="18" s="1"/>
  <c r="I62" i="18" s="1"/>
  <c r="I61" i="18" s="1"/>
  <c r="K68" i="18"/>
  <c r="K67" i="18" s="1"/>
  <c r="K66" i="18" s="1"/>
  <c r="I71" i="18"/>
  <c r="I99" i="18"/>
  <c r="I98" i="18" s="1"/>
  <c r="I97" i="18" s="1"/>
  <c r="I96" i="18" s="1"/>
  <c r="H127" i="18"/>
  <c r="H126" i="18" s="1"/>
  <c r="H125" i="18" s="1"/>
  <c r="H124" i="18" s="1"/>
  <c r="H123" i="18" s="1"/>
  <c r="J31" i="18"/>
  <c r="I12" i="18"/>
  <c r="I11" i="18" s="1"/>
  <c r="I10" i="18" s="1"/>
  <c r="J29" i="18"/>
  <c r="L49" i="18"/>
  <c r="J48" i="18"/>
  <c r="J47" i="18" s="1"/>
  <c r="J46" i="18" s="1"/>
  <c r="M9" i="18"/>
  <c r="I52" i="18"/>
  <c r="M48" i="18"/>
  <c r="M47" i="18" s="1"/>
  <c r="M46" i="18" s="1"/>
  <c r="K57" i="18"/>
  <c r="K56" i="18" s="1"/>
  <c r="J68" i="18"/>
  <c r="J67" i="18" s="1"/>
  <c r="J66" i="18" s="1"/>
  <c r="M23" i="18"/>
  <c r="M22" i="18" s="1"/>
  <c r="M21" i="18" s="1"/>
  <c r="M20" i="18" s="1"/>
  <c r="J27" i="18"/>
  <c r="J30" i="18"/>
  <c r="L57" i="18"/>
  <c r="L56" i="18" s="1"/>
  <c r="N68" i="18"/>
  <c r="N67" i="18" s="1"/>
  <c r="N66" i="18" s="1"/>
  <c r="H68" i="18"/>
  <c r="H67" i="18" s="1"/>
  <c r="H66" i="18" s="1"/>
  <c r="L109" i="18"/>
  <c r="L108" i="18" s="1"/>
  <c r="L107" i="18" s="1"/>
  <c r="L106" i="18" s="1"/>
  <c r="N9" i="18"/>
  <c r="L116" i="18"/>
  <c r="J131" i="18"/>
  <c r="J130" i="18" s="1"/>
  <c r="J129" i="18" s="1"/>
  <c r="J128" i="18" s="1"/>
  <c r="L12" i="18"/>
  <c r="N23" i="18"/>
  <c r="N22" i="18" s="1"/>
  <c r="N21" i="18" s="1"/>
  <c r="N20" i="18" s="1"/>
  <c r="M115" i="18"/>
  <c r="M114" i="18" s="1"/>
  <c r="M113" i="18" s="1"/>
  <c r="M112" i="18" s="1"/>
  <c r="H34" i="18"/>
  <c r="H33" i="18" s="1"/>
  <c r="H32" i="18" s="1"/>
  <c r="I59" i="18"/>
  <c r="I58" i="18" s="1"/>
  <c r="I109" i="18"/>
  <c r="I108" i="18" s="1"/>
  <c r="I107" i="18" s="1"/>
  <c r="I106" i="18" s="1"/>
  <c r="I117" i="18"/>
  <c r="H117" i="18" s="1"/>
  <c r="N122" i="18"/>
  <c r="N121" i="18" s="1"/>
  <c r="N120" i="18" s="1"/>
  <c r="N119" i="18" s="1"/>
  <c r="N118" i="18" s="1"/>
  <c r="H12" i="18"/>
  <c r="H11" i="18" s="1"/>
  <c r="H10" i="18" s="1"/>
  <c r="H9" i="18" s="1"/>
  <c r="J24" i="18"/>
  <c r="J28" i="18"/>
  <c r="I49" i="18"/>
  <c r="N52" i="18"/>
  <c r="N48" i="18" s="1"/>
  <c r="N47" i="18" s="1"/>
  <c r="N46" i="18" s="1"/>
  <c r="L105" i="18"/>
  <c r="L104" i="18" s="1"/>
  <c r="L103" i="18" s="1"/>
  <c r="L102" i="18" s="1"/>
  <c r="L101" i="18" s="1"/>
  <c r="H116" i="18"/>
  <c r="I121" i="18"/>
  <c r="I120" i="18" s="1"/>
  <c r="I119" i="18" s="1"/>
  <c r="I118" i="18" s="1"/>
  <c r="H122" i="18"/>
  <c r="H121" i="18" s="1"/>
  <c r="H120" i="18" s="1"/>
  <c r="H119" i="18" s="1"/>
  <c r="H118" i="18" s="1"/>
  <c r="I23" i="18"/>
  <c r="I22" i="18" s="1"/>
  <c r="I21" i="18" s="1"/>
  <c r="I20" i="18" s="1"/>
  <c r="I34" i="18"/>
  <c r="I33" i="18" s="1"/>
  <c r="I32" i="18" s="1"/>
  <c r="M34" i="18"/>
  <c r="M33" i="18" s="1"/>
  <c r="M32" i="18" s="1"/>
  <c r="H52" i="18"/>
  <c r="H57" i="18"/>
  <c r="H56" i="18" s="1"/>
  <c r="H76" i="18"/>
  <c r="H75" i="18" s="1"/>
  <c r="H74" i="18" s="1"/>
  <c r="H73" i="18" s="1"/>
  <c r="I76" i="18"/>
  <c r="I75" i="18" s="1"/>
  <c r="I74" i="18" s="1"/>
  <c r="I73" i="18" s="1"/>
  <c r="M131" i="18"/>
  <c r="M130" i="18" s="1"/>
  <c r="M129" i="18" s="1"/>
  <c r="M128" i="18" s="1"/>
  <c r="L132" i="18"/>
  <c r="L131" i="18" s="1"/>
  <c r="L130" i="18" s="1"/>
  <c r="L129" i="18" s="1"/>
  <c r="L128" i="18" s="1"/>
  <c r="L77" i="18"/>
  <c r="L76" i="18" s="1"/>
  <c r="L75" i="18" s="1"/>
  <c r="L74" i="18" s="1"/>
  <c r="L73" i="18" s="1"/>
  <c r="M76" i="18"/>
  <c r="M75" i="18" s="1"/>
  <c r="M74" i="18" s="1"/>
  <c r="M73" i="18" s="1"/>
  <c r="H109" i="18"/>
  <c r="H108" i="18" s="1"/>
  <c r="H107" i="18" s="1"/>
  <c r="H106" i="18" s="1"/>
  <c r="M104" i="18"/>
  <c r="M103" i="18" s="1"/>
  <c r="M102" i="18" s="1"/>
  <c r="M101" i="18" s="1"/>
  <c r="M121" i="18"/>
  <c r="M120" i="18" s="1"/>
  <c r="M119" i="18" s="1"/>
  <c r="M118" i="18" s="1"/>
  <c r="H48" i="18" l="1"/>
  <c r="H47" i="18" s="1"/>
  <c r="H46" i="18" s="1"/>
  <c r="H132" i="18"/>
  <c r="H131" i="18" s="1"/>
  <c r="H130" i="18" s="1"/>
  <c r="H129" i="18" s="1"/>
  <c r="H128" i="18" s="1"/>
  <c r="L115" i="18"/>
  <c r="L114" i="18" s="1"/>
  <c r="L113" i="18" s="1"/>
  <c r="L112" i="18" s="1"/>
  <c r="I68" i="18"/>
  <c r="I67" i="18" s="1"/>
  <c r="I66" i="18" s="1"/>
  <c r="L11" i="18"/>
  <c r="L10" i="18" s="1"/>
  <c r="L9" i="18" s="1"/>
  <c r="L8" i="18" s="1"/>
  <c r="M8" i="18"/>
  <c r="M7" i="18" s="1"/>
  <c r="H115" i="18"/>
  <c r="H114" i="18" s="1"/>
  <c r="H113" i="18" s="1"/>
  <c r="H112" i="18" s="1"/>
  <c r="I115" i="18"/>
  <c r="I114" i="18" s="1"/>
  <c r="I113" i="18" s="1"/>
  <c r="I112" i="18" s="1"/>
  <c r="I48" i="18"/>
  <c r="I47" i="18" s="1"/>
  <c r="I46" i="18" s="1"/>
  <c r="L48" i="18"/>
  <c r="L47" i="18" s="1"/>
  <c r="L46" i="18" s="1"/>
  <c r="H8" i="18"/>
  <c r="N34" i="18"/>
  <c r="N33" i="18" s="1"/>
  <c r="N32" i="18" s="1"/>
  <c r="I57" i="18"/>
  <c r="I56" i="18" s="1"/>
  <c r="N8" i="18"/>
  <c r="N7" i="18" s="1"/>
  <c r="L34" i="18"/>
  <c r="L33" i="18" s="1"/>
  <c r="L32" i="18" s="1"/>
  <c r="L122" i="18"/>
  <c r="L121" i="18" s="1"/>
  <c r="L120" i="18" s="1"/>
  <c r="L119" i="18" s="1"/>
  <c r="L118" i="18" s="1"/>
  <c r="J23" i="18"/>
  <c r="J22" i="18" s="1"/>
  <c r="J21" i="18" s="1"/>
  <c r="J20" i="18" s="1"/>
  <c r="K9" i="18"/>
  <c r="K8" i="18" s="1"/>
  <c r="K7" i="18" s="1"/>
  <c r="I9" i="18"/>
  <c r="I8" i="18" s="1"/>
  <c r="H7" i="18" l="1"/>
  <c r="J9" i="18"/>
  <c r="J8" i="18" s="1"/>
  <c r="J7" i="18" s="1"/>
  <c r="L7" i="18"/>
  <c r="I7" i="18"/>
  <c r="Z133" i="17" l="1"/>
  <c r="AJ133" i="17" s="1"/>
  <c r="L133" i="17"/>
  <c r="Z132" i="17"/>
  <c r="L132" i="17"/>
  <c r="Z131" i="17"/>
  <c r="L131" i="17"/>
  <c r="Z130" i="17"/>
  <c r="L130" i="17"/>
  <c r="Z129" i="17"/>
  <c r="L129" i="17"/>
  <c r="Z128" i="17"/>
  <c r="L128" i="17"/>
  <c r="Z127" i="17"/>
  <c r="L127" i="17"/>
  <c r="Z126" i="17"/>
  <c r="L126" i="17"/>
  <c r="Z125" i="17"/>
  <c r="L125" i="17"/>
  <c r="Z124" i="17"/>
  <c r="L124" i="17"/>
  <c r="Z123" i="17"/>
  <c r="L123" i="17"/>
  <c r="Z122" i="17"/>
  <c r="L122" i="17"/>
  <c r="Z121" i="17"/>
  <c r="L121" i="17"/>
  <c r="Z120" i="17"/>
  <c r="L120" i="17"/>
  <c r="Z119" i="17"/>
  <c r="L119" i="17"/>
  <c r="Z118" i="17"/>
  <c r="L118" i="17"/>
  <c r="Z117" i="17"/>
  <c r="L117" i="17"/>
  <c r="Z116" i="17"/>
  <c r="L116" i="17"/>
  <c r="Z115" i="17"/>
  <c r="L115" i="17"/>
  <c r="Z114" i="17"/>
  <c r="L114" i="17"/>
  <c r="Z113" i="17"/>
  <c r="L113" i="17"/>
  <c r="Z112" i="17"/>
  <c r="L112" i="17"/>
  <c r="Z111" i="17"/>
  <c r="L111" i="17"/>
  <c r="Z110" i="17"/>
  <c r="L110" i="17"/>
  <c r="Z109" i="17"/>
  <c r="L109" i="17"/>
  <c r="Z108" i="17"/>
  <c r="L108" i="17"/>
  <c r="Z107" i="17"/>
  <c r="L107" i="17"/>
  <c r="Z106" i="17"/>
  <c r="L106" i="17"/>
  <c r="Z105" i="17"/>
  <c r="L105" i="17"/>
  <c r="Z104" i="17"/>
  <c r="L104" i="17"/>
  <c r="Z103" i="17"/>
  <c r="L103" i="17"/>
  <c r="Z102" i="17"/>
  <c r="L102" i="17"/>
  <c r="Z101" i="17"/>
  <c r="L101" i="17"/>
  <c r="Z100" i="17"/>
  <c r="L100" i="17"/>
  <c r="Z99" i="17"/>
  <c r="L99" i="17"/>
  <c r="Z98" i="17"/>
  <c r="L98" i="17"/>
  <c r="Z97" i="17"/>
  <c r="L97" i="17"/>
  <c r="Z96" i="17"/>
  <c r="L96" i="17"/>
  <c r="Z95" i="17"/>
  <c r="L95" i="17"/>
  <c r="Z94" i="17"/>
  <c r="L94" i="17"/>
  <c r="Z93" i="17"/>
  <c r="L93" i="17"/>
  <c r="Z92" i="17"/>
  <c r="L92" i="17"/>
  <c r="Z91" i="17"/>
  <c r="L91" i="17"/>
  <c r="Z90" i="17"/>
  <c r="L90" i="17"/>
  <c r="Z89" i="17"/>
  <c r="L89" i="17"/>
  <c r="Z88" i="17"/>
  <c r="L88" i="17"/>
  <c r="Z87" i="17"/>
  <c r="L87" i="17"/>
  <c r="Z86" i="17"/>
  <c r="L86" i="17"/>
  <c r="Z85" i="17"/>
  <c r="L85" i="17"/>
  <c r="Z84" i="17"/>
  <c r="L84" i="17"/>
  <c r="Z83" i="17"/>
  <c r="L83" i="17"/>
  <c r="Z82" i="17"/>
  <c r="L82" i="17"/>
  <c r="Z81" i="17"/>
  <c r="L81" i="17"/>
  <c r="Z80" i="17"/>
  <c r="L80" i="17"/>
  <c r="Z79" i="17"/>
  <c r="L79" i="17"/>
  <c r="Z78" i="17"/>
  <c r="L78" i="17"/>
  <c r="Z77" i="17"/>
  <c r="L77" i="17"/>
  <c r="Z76" i="17"/>
  <c r="L76" i="17"/>
  <c r="Z75" i="17"/>
  <c r="L75" i="17"/>
  <c r="K75" i="17"/>
  <c r="K9" i="17" s="1"/>
  <c r="Z74" i="17"/>
  <c r="L74" i="17"/>
  <c r="Z73" i="17"/>
  <c r="L73" i="17"/>
  <c r="Z72" i="17"/>
  <c r="L72" i="17"/>
  <c r="Z71" i="17"/>
  <c r="L71" i="17"/>
  <c r="Z70" i="17"/>
  <c r="L70" i="17"/>
  <c r="Z69" i="17"/>
  <c r="L69" i="17"/>
  <c r="Z68" i="17"/>
  <c r="L68" i="17"/>
  <c r="Z67" i="17"/>
  <c r="L67" i="17"/>
  <c r="Z66" i="17"/>
  <c r="L66" i="17"/>
  <c r="Z65" i="17"/>
  <c r="L65" i="17"/>
  <c r="Z64" i="17"/>
  <c r="L64" i="17"/>
  <c r="Z63" i="17"/>
  <c r="L63" i="17"/>
  <c r="Z62" i="17"/>
  <c r="L62" i="17"/>
  <c r="Z61" i="17"/>
  <c r="L61" i="17"/>
  <c r="Z60" i="17"/>
  <c r="L60" i="17"/>
  <c r="Z59" i="17"/>
  <c r="L59" i="17"/>
  <c r="Z58" i="17"/>
  <c r="L58" i="17"/>
  <c r="Z57" i="17"/>
  <c r="L57" i="17"/>
  <c r="Z56" i="17"/>
  <c r="L56" i="17"/>
  <c r="Z55" i="17"/>
  <c r="L55" i="17"/>
  <c r="Z54" i="17"/>
  <c r="L54" i="17"/>
  <c r="Z53" i="17"/>
  <c r="L53" i="17"/>
  <c r="Z52" i="17"/>
  <c r="L52" i="17"/>
  <c r="Z51" i="17"/>
  <c r="L51" i="17"/>
  <c r="Z50" i="17"/>
  <c r="L50" i="17"/>
  <c r="Z49" i="17"/>
  <c r="L49" i="17"/>
  <c r="Z48" i="17"/>
  <c r="L48" i="17"/>
  <c r="Z47" i="17"/>
  <c r="L47" i="17"/>
  <c r="Z46" i="17"/>
  <c r="L46" i="17"/>
  <c r="Z45" i="17"/>
  <c r="L45" i="17"/>
  <c r="Z44" i="17"/>
  <c r="L44" i="17"/>
  <c r="Z43" i="17"/>
  <c r="L43" i="17"/>
  <c r="Z42" i="17"/>
  <c r="L42" i="17"/>
  <c r="Z41" i="17"/>
  <c r="L41" i="17"/>
  <c r="Z40" i="17"/>
  <c r="L40" i="17"/>
  <c r="Z39" i="17"/>
  <c r="L39" i="17"/>
  <c r="Z38" i="17"/>
  <c r="L38" i="17"/>
  <c r="Z37" i="17"/>
  <c r="L37" i="17"/>
  <c r="Z36" i="17"/>
  <c r="L36" i="17"/>
  <c r="Z35" i="17"/>
  <c r="L35" i="17"/>
  <c r="Z34" i="17"/>
  <c r="L34" i="17"/>
  <c r="Z33" i="17"/>
  <c r="L33" i="17"/>
  <c r="Z32" i="17"/>
  <c r="L32" i="17"/>
  <c r="Z31" i="17"/>
  <c r="L31" i="17"/>
  <c r="Z30" i="17"/>
  <c r="L30" i="17"/>
  <c r="Z29" i="17"/>
  <c r="L29" i="17"/>
  <c r="Z28" i="17"/>
  <c r="L28" i="17"/>
  <c r="Z27" i="17"/>
  <c r="L27" i="17"/>
  <c r="Z26" i="17"/>
  <c r="L26" i="17"/>
  <c r="Z25" i="17"/>
  <c r="L25" i="17"/>
  <c r="Z24" i="17"/>
  <c r="L24" i="17"/>
  <c r="Z23" i="17"/>
  <c r="L23" i="17"/>
  <c r="Z22" i="17"/>
  <c r="L22" i="17"/>
  <c r="Z21" i="17"/>
  <c r="L21" i="17"/>
  <c r="Z20" i="17"/>
  <c r="L20" i="17"/>
  <c r="Z19" i="17"/>
  <c r="L19" i="17"/>
  <c r="Z18" i="17"/>
  <c r="L18" i="17"/>
  <c r="Z17" i="17"/>
  <c r="L17" i="17"/>
  <c r="Z16" i="17"/>
  <c r="L16" i="17"/>
  <c r="Z15" i="17"/>
  <c r="L15" i="17"/>
  <c r="Z14" i="17"/>
  <c r="L14" i="17"/>
  <c r="Z13" i="17"/>
  <c r="L13" i="17"/>
  <c r="Z12" i="17"/>
  <c r="L12" i="17"/>
  <c r="Z11" i="17"/>
  <c r="L11" i="17"/>
  <c r="Z10" i="17"/>
  <c r="L10" i="17"/>
  <c r="AK9" i="17"/>
  <c r="AK10" i="17" s="1"/>
  <c r="AH9" i="17"/>
  <c r="AG9" i="17"/>
  <c r="AF9" i="17"/>
  <c r="AE9" i="17"/>
  <c r="AD9" i="17"/>
  <c r="AC9" i="17"/>
  <c r="AB9" i="17"/>
  <c r="AA9" i="17"/>
  <c r="W9" i="17"/>
  <c r="W10" i="17" s="1"/>
  <c r="W11" i="17" s="1"/>
  <c r="T9" i="17"/>
  <c r="S9" i="17"/>
  <c r="R9" i="17"/>
  <c r="Q9" i="17"/>
  <c r="P9" i="17"/>
  <c r="O9" i="17"/>
  <c r="N9" i="17"/>
  <c r="M9" i="17"/>
  <c r="J9" i="17"/>
  <c r="I9" i="17"/>
  <c r="H9" i="17"/>
  <c r="G9" i="17"/>
  <c r="E9" i="17"/>
  <c r="E22" i="16"/>
  <c r="D22" i="16"/>
  <c r="E21" i="16"/>
  <c r="D21" i="16"/>
  <c r="E19" i="16"/>
  <c r="D19" i="16"/>
  <c r="E18" i="16"/>
  <c r="D18" i="16"/>
  <c r="E17" i="16"/>
  <c r="D17" i="16"/>
  <c r="E16" i="16"/>
  <c r="D16" i="16"/>
  <c r="E15" i="16"/>
  <c r="D15" i="16"/>
  <c r="E14" i="16"/>
  <c r="D14" i="16"/>
  <c r="N10" i="16"/>
  <c r="M10" i="16"/>
  <c r="K10" i="16"/>
  <c r="J10" i="16"/>
  <c r="L9" i="16"/>
  <c r="I9" i="16"/>
  <c r="H9" i="16"/>
  <c r="G9" i="16"/>
  <c r="C9" i="16"/>
  <c r="L8" i="16"/>
  <c r="I8" i="16"/>
  <c r="H8" i="16"/>
  <c r="G8" i="16"/>
  <c r="AN133" i="17" l="1"/>
  <c r="Z9" i="17"/>
  <c r="AL9" i="17" s="1"/>
  <c r="L9" i="17"/>
  <c r="F9" i="16"/>
  <c r="C15" i="16"/>
  <c r="I10" i="16"/>
  <c r="F8" i="16"/>
  <c r="H10" i="16"/>
  <c r="Q12" i="16" s="1"/>
  <c r="C14" i="16"/>
  <c r="G10" i="16"/>
  <c r="P12" i="16" s="1"/>
  <c r="E20" i="16"/>
  <c r="C17" i="16"/>
  <c r="C16" i="16"/>
  <c r="C18" i="16"/>
  <c r="D20" i="16"/>
  <c r="C19" i="16"/>
  <c r="W12" i="17"/>
  <c r="X11" i="17"/>
  <c r="AK11" i="17"/>
  <c r="AK12" i="17" s="1"/>
  <c r="AK13" i="17" s="1"/>
  <c r="AK14" i="17" s="1"/>
  <c r="AL10" i="17"/>
  <c r="X10" i="17"/>
  <c r="L10" i="16"/>
  <c r="D13" i="16"/>
  <c r="C21" i="16"/>
  <c r="C22" i="16"/>
  <c r="E13" i="16"/>
  <c r="C20" i="16" l="1"/>
  <c r="X9" i="17"/>
  <c r="F10" i="16"/>
  <c r="AL12" i="17"/>
  <c r="AL13" i="17"/>
  <c r="AK15" i="17"/>
  <c r="AL14" i="17"/>
  <c r="AL11" i="17"/>
  <c r="W13" i="17"/>
  <c r="X12" i="17"/>
  <c r="D10" i="16"/>
  <c r="C13" i="16"/>
  <c r="E10" i="16"/>
  <c r="J11" i="16" l="1"/>
  <c r="U9" i="17" s="1"/>
  <c r="K11" i="16"/>
  <c r="AK16" i="17"/>
  <c r="AL15" i="17"/>
  <c r="W14" i="17"/>
  <c r="X13" i="17"/>
  <c r="C10" i="16"/>
  <c r="C8" i="16" s="1"/>
  <c r="D8" i="16"/>
  <c r="E8" i="16"/>
  <c r="N11" i="16"/>
  <c r="M11" i="16"/>
  <c r="AI9" i="17" s="1"/>
  <c r="AI10" i="17" l="1"/>
  <c r="AJ9" i="17"/>
  <c r="U10" i="17"/>
  <c r="V9" i="17"/>
  <c r="J14" i="16"/>
  <c r="J15" i="16"/>
  <c r="AK17" i="17"/>
  <c r="AL16" i="17"/>
  <c r="W15" i="17"/>
  <c r="X14" i="17"/>
  <c r="J17" i="16"/>
  <c r="J16" i="16"/>
  <c r="J21" i="16"/>
  <c r="G11" i="16"/>
  <c r="I11" i="16"/>
  <c r="J22" i="16"/>
  <c r="J20" i="16"/>
  <c r="J18" i="16"/>
  <c r="J19" i="16"/>
  <c r="J13" i="16"/>
  <c r="K14" i="16"/>
  <c r="H11" i="16"/>
  <c r="K16" i="16"/>
  <c r="K15" i="16"/>
  <c r="K21" i="16"/>
  <c r="K20" i="16"/>
  <c r="K22" i="16"/>
  <c r="K13" i="16"/>
  <c r="M18" i="16"/>
  <c r="L11" i="16"/>
  <c r="M14" i="16"/>
  <c r="M19" i="16"/>
  <c r="M16" i="16"/>
  <c r="M21" i="16"/>
  <c r="M20" i="16"/>
  <c r="M22" i="16"/>
  <c r="M17" i="16"/>
  <c r="M15" i="16"/>
  <c r="M13" i="16"/>
  <c r="N16" i="16"/>
  <c r="N15" i="16"/>
  <c r="N14" i="16"/>
  <c r="N21" i="16"/>
  <c r="N20" i="16"/>
  <c r="N22" i="16"/>
  <c r="N18" i="16"/>
  <c r="H18" i="16" s="1"/>
  <c r="N19" i="16"/>
  <c r="H19" i="16" s="1"/>
  <c r="N17" i="16"/>
  <c r="H17" i="16" s="1"/>
  <c r="N13" i="16"/>
  <c r="Y9" i="17" l="1"/>
  <c r="AM9" i="17"/>
  <c r="V10" i="17"/>
  <c r="U11" i="17"/>
  <c r="AI11" i="17"/>
  <c r="AJ10" i="17"/>
  <c r="L19" i="16"/>
  <c r="G13" i="16"/>
  <c r="L15" i="16"/>
  <c r="L22" i="16"/>
  <c r="H13" i="16"/>
  <c r="H15" i="16"/>
  <c r="W16" i="17"/>
  <c r="X15" i="17"/>
  <c r="AK18" i="17"/>
  <c r="AL17" i="17"/>
  <c r="I14" i="16"/>
  <c r="G14" i="16"/>
  <c r="L13" i="16"/>
  <c r="L20" i="16"/>
  <c r="L14" i="16"/>
  <c r="H22" i="16"/>
  <c r="H16" i="16"/>
  <c r="G19" i="16"/>
  <c r="F19" i="16" s="1"/>
  <c r="I19" i="16"/>
  <c r="G15" i="16"/>
  <c r="I15" i="16"/>
  <c r="I22" i="16"/>
  <c r="G22" i="16"/>
  <c r="L21" i="16"/>
  <c r="H20" i="16"/>
  <c r="G18" i="16"/>
  <c r="F18" i="16" s="1"/>
  <c r="I18" i="16"/>
  <c r="F11" i="16"/>
  <c r="I16" i="16"/>
  <c r="G16" i="16"/>
  <c r="I13" i="16"/>
  <c r="L17" i="16"/>
  <c r="L16" i="16"/>
  <c r="L18" i="16"/>
  <c r="H21" i="16"/>
  <c r="H14" i="16"/>
  <c r="I20" i="16"/>
  <c r="G20" i="16"/>
  <c r="I21" i="16"/>
  <c r="G21" i="16"/>
  <c r="I17" i="16"/>
  <c r="G17" i="16"/>
  <c r="F17" i="16" s="1"/>
  <c r="AM10" i="17" l="1"/>
  <c r="V11" i="17"/>
  <c r="U12" i="17"/>
  <c r="AN9" i="17"/>
  <c r="AI12" i="17"/>
  <c r="AJ11" i="17"/>
  <c r="Y10" i="17"/>
  <c r="F13" i="16"/>
  <c r="F22" i="16"/>
  <c r="F21" i="16"/>
  <c r="F15" i="16"/>
  <c r="AK19" i="17"/>
  <c r="AL18" i="17"/>
  <c r="W17" i="17"/>
  <c r="X16" i="17"/>
  <c r="F20" i="16"/>
  <c r="F14" i="16"/>
  <c r="F16" i="16"/>
  <c r="AN10" i="17" l="1"/>
  <c r="AI13" i="17"/>
  <c r="AJ12" i="17"/>
  <c r="U13" i="17"/>
  <c r="V12" i="17"/>
  <c r="AM11" i="17"/>
  <c r="Y11" i="17"/>
  <c r="W18" i="17"/>
  <c r="X17" i="17"/>
  <c r="AK20" i="17"/>
  <c r="AL19" i="17"/>
  <c r="AN11" i="17" l="1"/>
  <c r="Y12" i="17"/>
  <c r="AM12" i="17"/>
  <c r="U14" i="17"/>
  <c r="V13" i="17"/>
  <c r="AI14" i="17"/>
  <c r="AJ13" i="17"/>
  <c r="AK21" i="17"/>
  <c r="AL20" i="17"/>
  <c r="W19" i="17"/>
  <c r="X18" i="17"/>
  <c r="AM13" i="17" l="1"/>
  <c r="Y13" i="17"/>
  <c r="AI15" i="17"/>
  <c r="AJ14" i="17"/>
  <c r="U15" i="17"/>
  <c r="V14" i="17"/>
  <c r="AN12" i="17"/>
  <c r="AK22" i="17"/>
  <c r="AL21" i="17"/>
  <c r="W20" i="17"/>
  <c r="X19" i="17"/>
  <c r="AN13" i="17" l="1"/>
  <c r="Y14" i="17"/>
  <c r="AM14" i="17"/>
  <c r="V15" i="17"/>
  <c r="U16" i="17"/>
  <c r="AI16" i="17"/>
  <c r="AJ15" i="17"/>
  <c r="W21" i="17"/>
  <c r="X20" i="17"/>
  <c r="AK23" i="17"/>
  <c r="AL22" i="17"/>
  <c r="AI111" i="17" l="1"/>
  <c r="AJ16" i="17"/>
  <c r="AM15" i="17"/>
  <c r="U111" i="17"/>
  <c r="V16" i="17"/>
  <c r="AN14" i="17"/>
  <c r="Y15" i="17"/>
  <c r="W22" i="17"/>
  <c r="X21" i="17"/>
  <c r="AK24" i="17"/>
  <c r="AL23" i="17"/>
  <c r="AN15" i="17" l="1"/>
  <c r="Y16" i="17"/>
  <c r="AM16" i="17"/>
  <c r="V111" i="17"/>
  <c r="U17" i="17"/>
  <c r="AJ111" i="17"/>
  <c r="AI17" i="17"/>
  <c r="AK25" i="17"/>
  <c r="AL24" i="17"/>
  <c r="W23" i="17"/>
  <c r="X22" i="17"/>
  <c r="AJ17" i="17" l="1"/>
  <c r="AI18" i="17"/>
  <c r="U18" i="17"/>
  <c r="V17" i="17"/>
  <c r="AN16" i="17"/>
  <c r="AK26" i="17"/>
  <c r="AL25" i="17"/>
  <c r="W24" i="17"/>
  <c r="X23" i="17"/>
  <c r="Y17" i="17" l="1"/>
  <c r="AI19" i="17"/>
  <c r="AJ18" i="17"/>
  <c r="V18" i="17"/>
  <c r="U19" i="17"/>
  <c r="AM17" i="17"/>
  <c r="X24" i="17"/>
  <c r="W25" i="17"/>
  <c r="AK27" i="17"/>
  <c r="AL26" i="17"/>
  <c r="V19" i="17" l="1"/>
  <c r="U20" i="17"/>
  <c r="AM18" i="17"/>
  <c r="AN17" i="17"/>
  <c r="Y18" i="17"/>
  <c r="AJ19" i="17"/>
  <c r="AI20" i="17"/>
  <c r="AK28" i="17"/>
  <c r="AL27" i="17"/>
  <c r="W26" i="17"/>
  <c r="X25" i="17"/>
  <c r="AM19" i="17" l="1"/>
  <c r="U21" i="17"/>
  <c r="V20" i="17"/>
  <c r="AI21" i="17"/>
  <c r="AJ20" i="17"/>
  <c r="AN18" i="17"/>
  <c r="Y19" i="17"/>
  <c r="AK29" i="17"/>
  <c r="AL28" i="17"/>
  <c r="W27" i="17"/>
  <c r="X26" i="17"/>
  <c r="AM20" i="17" l="1"/>
  <c r="Y20" i="17"/>
  <c r="AN19" i="17"/>
  <c r="AJ21" i="17"/>
  <c r="AI22" i="17"/>
  <c r="V21" i="17"/>
  <c r="U22" i="17"/>
  <c r="W28" i="17"/>
  <c r="X27" i="17"/>
  <c r="AK30" i="17"/>
  <c r="AL29" i="17"/>
  <c r="AN20" i="17" l="1"/>
  <c r="Y21" i="17"/>
  <c r="AM21" i="17"/>
  <c r="U23" i="17"/>
  <c r="V22" i="17"/>
  <c r="AJ22" i="17"/>
  <c r="AI23" i="17"/>
  <c r="W29" i="17"/>
  <c r="X28" i="17"/>
  <c r="AK31" i="17"/>
  <c r="AL30" i="17"/>
  <c r="AI24" i="17" l="1"/>
  <c r="AJ23" i="17"/>
  <c r="Y22" i="17"/>
  <c r="AN21" i="17"/>
  <c r="AM22" i="17"/>
  <c r="V23" i="17"/>
  <c r="U24" i="17"/>
  <c r="AK32" i="17"/>
  <c r="AL31" i="17"/>
  <c r="W30" i="17"/>
  <c r="X29" i="17"/>
  <c r="U25" i="17" l="1"/>
  <c r="V24" i="17"/>
  <c r="AJ24" i="17"/>
  <c r="AI25" i="17"/>
  <c r="Y23" i="17"/>
  <c r="AN22" i="17"/>
  <c r="AM23" i="17"/>
  <c r="AK33" i="17"/>
  <c r="AL32" i="17"/>
  <c r="W31" i="17"/>
  <c r="X30" i="17"/>
  <c r="AM24" i="17" l="1"/>
  <c r="U26" i="17"/>
  <c r="V25" i="17"/>
  <c r="AN23" i="17"/>
  <c r="AI26" i="17"/>
  <c r="AJ25" i="17"/>
  <c r="Y24" i="17"/>
  <c r="AK34" i="17"/>
  <c r="AL33" i="17"/>
  <c r="W32" i="17"/>
  <c r="X31" i="17"/>
  <c r="AN24" i="17" l="1"/>
  <c r="AM25" i="17"/>
  <c r="V26" i="17"/>
  <c r="U27" i="17"/>
  <c r="AI27" i="17"/>
  <c r="AJ26" i="17"/>
  <c r="Y25" i="17"/>
  <c r="AN25" i="17" s="1"/>
  <c r="X32" i="17"/>
  <c r="W33" i="17"/>
  <c r="AK35" i="17"/>
  <c r="AL34" i="17"/>
  <c r="AI112" i="17" l="1"/>
  <c r="AJ27" i="17"/>
  <c r="Y26" i="17"/>
  <c r="AM26" i="17"/>
  <c r="V27" i="17"/>
  <c r="U112" i="17"/>
  <c r="AK36" i="17"/>
  <c r="AL35" i="17"/>
  <c r="W34" i="17"/>
  <c r="X33" i="17"/>
  <c r="Y27" i="17" l="1"/>
  <c r="AJ112" i="17"/>
  <c r="AI28" i="17"/>
  <c r="V112" i="17"/>
  <c r="U28" i="17"/>
  <c r="AN26" i="17"/>
  <c r="AM27" i="17"/>
  <c r="W35" i="17"/>
  <c r="X34" i="17"/>
  <c r="AK37" i="17"/>
  <c r="AL36" i="17"/>
  <c r="U29" i="17" l="1"/>
  <c r="V28" i="17"/>
  <c r="AI29" i="17"/>
  <c r="AJ28" i="17"/>
  <c r="AN27" i="17"/>
  <c r="W36" i="17"/>
  <c r="X35" i="17"/>
  <c r="AK38" i="17"/>
  <c r="AL37" i="17"/>
  <c r="AJ29" i="17" l="1"/>
  <c r="AI30" i="17"/>
  <c r="U30" i="17"/>
  <c r="V29" i="17"/>
  <c r="AM28" i="17"/>
  <c r="Y28" i="17"/>
  <c r="AK39" i="17"/>
  <c r="AL38" i="17"/>
  <c r="W37" i="17"/>
  <c r="X36" i="17"/>
  <c r="AN28" i="17" l="1"/>
  <c r="Y29" i="17"/>
  <c r="AI31" i="17"/>
  <c r="AJ30" i="17"/>
  <c r="V30" i="17"/>
  <c r="U31" i="17"/>
  <c r="AM29" i="17"/>
  <c r="W38" i="17"/>
  <c r="X37" i="17"/>
  <c r="AK40" i="17"/>
  <c r="AL39" i="17"/>
  <c r="Y30" i="17" l="1"/>
  <c r="AI32" i="17"/>
  <c r="AJ31" i="17"/>
  <c r="V31" i="17"/>
  <c r="U32" i="17"/>
  <c r="AM30" i="17"/>
  <c r="AN29" i="17"/>
  <c r="W39" i="17"/>
  <c r="X38" i="17"/>
  <c r="AK41" i="17"/>
  <c r="AL40" i="17"/>
  <c r="Y31" i="17" l="1"/>
  <c r="AI33" i="17"/>
  <c r="AJ32" i="17"/>
  <c r="U33" i="17"/>
  <c r="V32" i="17"/>
  <c r="AM31" i="17"/>
  <c r="AN30" i="17"/>
  <c r="AK42" i="17"/>
  <c r="AL41" i="17"/>
  <c r="W40" i="17"/>
  <c r="X39" i="17"/>
  <c r="AN31" i="17" l="1"/>
  <c r="U34" i="17"/>
  <c r="V33" i="17"/>
  <c r="AM32" i="17"/>
  <c r="Y32" i="17"/>
  <c r="AJ33" i="17"/>
  <c r="AI34" i="17"/>
  <c r="AK43" i="17"/>
  <c r="AL42" i="17"/>
  <c r="W41" i="17"/>
  <c r="X40" i="17"/>
  <c r="AM33" i="17" l="1"/>
  <c r="Y33" i="17"/>
  <c r="AN33" i="17" s="1"/>
  <c r="AI35" i="17"/>
  <c r="AJ34" i="17"/>
  <c r="AN32" i="17"/>
  <c r="U35" i="17"/>
  <c r="V34" i="17"/>
  <c r="AK44" i="17"/>
  <c r="AL43" i="17"/>
  <c r="W42" i="17"/>
  <c r="X41" i="17"/>
  <c r="Y34" i="17" l="1"/>
  <c r="AI36" i="17"/>
  <c r="AJ35" i="17"/>
  <c r="U36" i="17"/>
  <c r="V35" i="17"/>
  <c r="AM34" i="17"/>
  <c r="AK45" i="17"/>
  <c r="AL44" i="17"/>
  <c r="W43" i="17"/>
  <c r="X42" i="17"/>
  <c r="AN34" i="17" l="1"/>
  <c r="U37" i="17"/>
  <c r="V36" i="17"/>
  <c r="AM35" i="17"/>
  <c r="Y35" i="17"/>
  <c r="AJ36" i="17"/>
  <c r="AI37" i="17"/>
  <c r="W44" i="17"/>
  <c r="X43" i="17"/>
  <c r="AK46" i="17"/>
  <c r="AL45" i="17"/>
  <c r="AM36" i="17" l="1"/>
  <c r="Y36" i="17"/>
  <c r="AN36" i="17" s="1"/>
  <c r="AJ37" i="17"/>
  <c r="AI38" i="17"/>
  <c r="AN35" i="17"/>
  <c r="V37" i="17"/>
  <c r="U38" i="17"/>
  <c r="AK47" i="17"/>
  <c r="AL46" i="17"/>
  <c r="W45" i="17"/>
  <c r="X44" i="17"/>
  <c r="U39" i="17" l="1"/>
  <c r="V38" i="17"/>
  <c r="AM37" i="17"/>
  <c r="Y37" i="17"/>
  <c r="AJ38" i="17"/>
  <c r="AI39" i="17"/>
  <c r="W46" i="17"/>
  <c r="X45" i="17"/>
  <c r="AK48" i="17"/>
  <c r="AL47" i="17"/>
  <c r="AM38" i="17" l="1"/>
  <c r="Y38" i="17"/>
  <c r="AI40" i="17"/>
  <c r="AJ39" i="17"/>
  <c r="AN37" i="17"/>
  <c r="V39" i="17"/>
  <c r="U40" i="17"/>
  <c r="AK49" i="17"/>
  <c r="AL48" i="17"/>
  <c r="W47" i="17"/>
  <c r="X46" i="17"/>
  <c r="AN38" i="17" l="1"/>
  <c r="U41" i="17"/>
  <c r="V40" i="17"/>
  <c r="AJ40" i="17"/>
  <c r="AI41" i="17"/>
  <c r="Y39" i="17"/>
  <c r="AM39" i="17"/>
  <c r="W48" i="17"/>
  <c r="X47" i="17"/>
  <c r="AK50" i="17"/>
  <c r="AL49" i="17"/>
  <c r="AM40" i="17" l="1"/>
  <c r="V41" i="17"/>
  <c r="U42" i="17"/>
  <c r="AN39" i="17"/>
  <c r="AJ41" i="17"/>
  <c r="AI42" i="17"/>
  <c r="Y40" i="17"/>
  <c r="AK51" i="17"/>
  <c r="AL50" i="17"/>
  <c r="W49" i="17"/>
  <c r="X48" i="17"/>
  <c r="AN40" i="17" l="1"/>
  <c r="AJ42" i="17"/>
  <c r="AI43" i="17"/>
  <c r="Y41" i="17"/>
  <c r="AM41" i="17"/>
  <c r="V42" i="17"/>
  <c r="U43" i="17"/>
  <c r="AK52" i="17"/>
  <c r="AL51" i="17"/>
  <c r="W50" i="17"/>
  <c r="X49" i="17"/>
  <c r="AN41" i="17" l="1"/>
  <c r="Y42" i="17"/>
  <c r="AM42" i="17"/>
  <c r="V43" i="17"/>
  <c r="U44" i="17"/>
  <c r="AJ43" i="17"/>
  <c r="AI44" i="17"/>
  <c r="AK53" i="17"/>
  <c r="AL52" i="17"/>
  <c r="W51" i="17"/>
  <c r="X50" i="17"/>
  <c r="AM43" i="17" l="1"/>
  <c r="Y43" i="17"/>
  <c r="AN42" i="17"/>
  <c r="AJ44" i="17"/>
  <c r="AI45" i="17"/>
  <c r="V44" i="17"/>
  <c r="U45" i="17"/>
  <c r="W52" i="17"/>
  <c r="X51" i="17"/>
  <c r="AK54" i="17"/>
  <c r="AL53" i="17"/>
  <c r="AN43" i="17" l="1"/>
  <c r="U46" i="17"/>
  <c r="V45" i="17"/>
  <c r="AJ45" i="17"/>
  <c r="AI46" i="17"/>
  <c r="Y44" i="17"/>
  <c r="AM44" i="17"/>
  <c r="AK55" i="17"/>
  <c r="AL54" i="17"/>
  <c r="X52" i="17"/>
  <c r="W53" i="17"/>
  <c r="AJ46" i="17" l="1"/>
  <c r="AI47" i="17"/>
  <c r="Y45" i="17"/>
  <c r="AN44" i="17"/>
  <c r="AM45" i="17"/>
  <c r="U47" i="17"/>
  <c r="V46" i="17"/>
  <c r="AK56" i="17"/>
  <c r="AL55" i="17"/>
  <c r="W54" i="17"/>
  <c r="X53" i="17"/>
  <c r="Y46" i="17" l="1"/>
  <c r="AN45" i="17"/>
  <c r="AM46" i="17"/>
  <c r="U48" i="17"/>
  <c r="V47" i="17"/>
  <c r="AI48" i="17"/>
  <c r="AJ47" i="17"/>
  <c r="AK57" i="17"/>
  <c r="AL56" i="17"/>
  <c r="W55" i="17"/>
  <c r="X54" i="17"/>
  <c r="AM47" i="17" l="1"/>
  <c r="Y47" i="17"/>
  <c r="AI49" i="17"/>
  <c r="AJ48" i="17"/>
  <c r="U49" i="17"/>
  <c r="V48" i="17"/>
  <c r="AN46" i="17"/>
  <c r="W56" i="17"/>
  <c r="X55" i="17"/>
  <c r="AK58" i="17"/>
  <c r="AL57" i="17"/>
  <c r="V49" i="17" l="1"/>
  <c r="U50" i="17"/>
  <c r="AI50" i="17"/>
  <c r="AJ49" i="17"/>
  <c r="Y48" i="17"/>
  <c r="AM48" i="17"/>
  <c r="AN47" i="17"/>
  <c r="AK59" i="17"/>
  <c r="AL58" i="17"/>
  <c r="W57" i="17"/>
  <c r="X56" i="17"/>
  <c r="AI51" i="17" l="1"/>
  <c r="AJ50" i="17"/>
  <c r="Y49" i="17"/>
  <c r="AN48" i="17"/>
  <c r="AM49" i="17"/>
  <c r="U51" i="17"/>
  <c r="V50" i="17"/>
  <c r="AK60" i="17"/>
  <c r="AL59" i="17"/>
  <c r="W58" i="17"/>
  <c r="X57" i="17"/>
  <c r="Y50" i="17" l="1"/>
  <c r="AN49" i="17"/>
  <c r="AI52" i="17"/>
  <c r="AJ51" i="17"/>
  <c r="V51" i="17"/>
  <c r="U52" i="17"/>
  <c r="AM50" i="17"/>
  <c r="W59" i="17"/>
  <c r="X58" i="17"/>
  <c r="AK61" i="17"/>
  <c r="AL60" i="17"/>
  <c r="U53" i="17" l="1"/>
  <c r="V52" i="17"/>
  <c r="AM51" i="17"/>
  <c r="Y51" i="17"/>
  <c r="AJ52" i="17"/>
  <c r="AI53" i="17"/>
  <c r="AN50" i="17"/>
  <c r="AK62" i="17"/>
  <c r="AL61" i="17"/>
  <c r="X59" i="17"/>
  <c r="W60" i="17"/>
  <c r="AN51" i="17" l="1"/>
  <c r="AM52" i="17"/>
  <c r="Y52" i="17"/>
  <c r="AN52" i="17" s="1"/>
  <c r="AJ53" i="17"/>
  <c r="AI54" i="17"/>
  <c r="V53" i="17"/>
  <c r="U54" i="17"/>
  <c r="AK63" i="17"/>
  <c r="AL62" i="17"/>
  <c r="W61" i="17"/>
  <c r="X60" i="17"/>
  <c r="Y53" i="17" l="1"/>
  <c r="AM53" i="17"/>
  <c r="V54" i="17"/>
  <c r="U55" i="17"/>
  <c r="AJ54" i="17"/>
  <c r="AI55" i="17"/>
  <c r="W62" i="17"/>
  <c r="X61" i="17"/>
  <c r="AK64" i="17"/>
  <c r="AL63" i="17"/>
  <c r="AM54" i="17" l="1"/>
  <c r="Y54" i="17"/>
  <c r="AN53" i="17"/>
  <c r="AJ55" i="17"/>
  <c r="AI56" i="17"/>
  <c r="U56" i="17"/>
  <c r="V55" i="17"/>
  <c r="AK65" i="17"/>
  <c r="AL64" i="17"/>
  <c r="W63" i="17"/>
  <c r="X62" i="17"/>
  <c r="AN54" i="17" l="1"/>
  <c r="Y55" i="17"/>
  <c r="AI57" i="17"/>
  <c r="AJ56" i="17"/>
  <c r="V56" i="17"/>
  <c r="U57" i="17"/>
  <c r="AM55" i="17"/>
  <c r="W64" i="17"/>
  <c r="X63" i="17"/>
  <c r="AK66" i="17"/>
  <c r="AL65" i="17"/>
  <c r="Y56" i="17" l="1"/>
  <c r="AM56" i="17"/>
  <c r="AN55" i="17"/>
  <c r="V57" i="17"/>
  <c r="U58" i="17"/>
  <c r="AJ57" i="17"/>
  <c r="AI58" i="17"/>
  <c r="W65" i="17"/>
  <c r="X64" i="17"/>
  <c r="AK67" i="17"/>
  <c r="AL66" i="17"/>
  <c r="AJ58" i="17" l="1"/>
  <c r="AI59" i="17"/>
  <c r="V58" i="17"/>
  <c r="U59" i="17"/>
  <c r="AN56" i="17"/>
  <c r="AM57" i="17"/>
  <c r="Y57" i="17"/>
  <c r="AK68" i="17"/>
  <c r="AL67" i="17"/>
  <c r="W66" i="17"/>
  <c r="X65" i="17"/>
  <c r="AN57" i="17" l="1"/>
  <c r="Y58" i="17"/>
  <c r="AM58" i="17"/>
  <c r="V59" i="17"/>
  <c r="U60" i="17"/>
  <c r="AJ59" i="17"/>
  <c r="AI60" i="17"/>
  <c r="W67" i="17"/>
  <c r="X66" i="17"/>
  <c r="AK69" i="17"/>
  <c r="AL68" i="17"/>
  <c r="AM59" i="17" l="1"/>
  <c r="Y59" i="17"/>
  <c r="AN58" i="17"/>
  <c r="AI61" i="17"/>
  <c r="AJ60" i="17"/>
  <c r="V60" i="17"/>
  <c r="U61" i="17"/>
  <c r="AK70" i="17"/>
  <c r="AL69" i="17"/>
  <c r="W68" i="17"/>
  <c r="X67" i="17"/>
  <c r="AN59" i="17" l="1"/>
  <c r="V61" i="17"/>
  <c r="U62" i="17"/>
  <c r="AM60" i="17"/>
  <c r="Y60" i="17"/>
  <c r="AI62" i="17"/>
  <c r="AJ61" i="17"/>
  <c r="AK71" i="17"/>
  <c r="AL70" i="17"/>
  <c r="X68" i="17"/>
  <c r="W69" i="17"/>
  <c r="AN60" i="17" l="1"/>
  <c r="AJ62" i="17"/>
  <c r="AI63" i="17"/>
  <c r="V62" i="17"/>
  <c r="U63" i="17"/>
  <c r="AM61" i="17"/>
  <c r="Y61" i="17"/>
  <c r="W70" i="17"/>
  <c r="X69" i="17"/>
  <c r="AK72" i="17"/>
  <c r="AL71" i="17"/>
  <c r="AN61" i="17" l="1"/>
  <c r="V63" i="17"/>
  <c r="U64" i="17"/>
  <c r="AI64" i="17"/>
  <c r="AJ63" i="17"/>
  <c r="Y62" i="17"/>
  <c r="AM62" i="17"/>
  <c r="AK73" i="17"/>
  <c r="AL72" i="17"/>
  <c r="W71" i="17"/>
  <c r="X70" i="17"/>
  <c r="AI65" i="17" l="1"/>
  <c r="AJ64" i="17"/>
  <c r="Y63" i="17"/>
  <c r="AN62" i="17"/>
  <c r="AM63" i="17"/>
  <c r="V64" i="17"/>
  <c r="U65" i="17"/>
  <c r="W72" i="17"/>
  <c r="X71" i="17"/>
  <c r="AK74" i="17"/>
  <c r="AL73" i="17"/>
  <c r="V65" i="17" l="1"/>
  <c r="U66" i="17"/>
  <c r="AN63" i="17"/>
  <c r="AM64" i="17"/>
  <c r="Y64" i="17"/>
  <c r="AJ65" i="17"/>
  <c r="AI66" i="17"/>
  <c r="W73" i="17"/>
  <c r="X72" i="17"/>
  <c r="AK75" i="17"/>
  <c r="AL74" i="17"/>
  <c r="AN64" i="17" l="1"/>
  <c r="AI67" i="17"/>
  <c r="AJ66" i="17"/>
  <c r="Y65" i="17"/>
  <c r="AM65" i="17"/>
  <c r="V66" i="17"/>
  <c r="U67" i="17"/>
  <c r="AK76" i="17"/>
  <c r="AL75" i="17"/>
  <c r="W74" i="17"/>
  <c r="X73" i="17"/>
  <c r="Y66" i="17" l="1"/>
  <c r="AN65" i="17"/>
  <c r="AM66" i="17"/>
  <c r="V67" i="17"/>
  <c r="U68" i="17"/>
  <c r="AJ67" i="17"/>
  <c r="AI68" i="17"/>
  <c r="W75" i="17"/>
  <c r="X74" i="17"/>
  <c r="AL76" i="17"/>
  <c r="AK77" i="17"/>
  <c r="AN66" i="17" l="1"/>
  <c r="AI69" i="17"/>
  <c r="AJ68" i="17"/>
  <c r="U69" i="17"/>
  <c r="V68" i="17"/>
  <c r="AM67" i="17"/>
  <c r="Y67" i="17"/>
  <c r="W76" i="17"/>
  <c r="X75" i="17"/>
  <c r="AK78" i="17"/>
  <c r="AL77" i="17"/>
  <c r="AN67" i="17" l="1"/>
  <c r="U70" i="17"/>
  <c r="V69" i="17"/>
  <c r="AJ69" i="17"/>
  <c r="AI70" i="17"/>
  <c r="Y68" i="17"/>
  <c r="AM68" i="17"/>
  <c r="AK79" i="17"/>
  <c r="AL78" i="17"/>
  <c r="W77" i="17"/>
  <c r="X76" i="17"/>
  <c r="AI71" i="17" l="1"/>
  <c r="AJ70" i="17"/>
  <c r="Y69" i="17"/>
  <c r="AN68" i="17"/>
  <c r="AM69" i="17"/>
  <c r="U71" i="17"/>
  <c r="V70" i="17"/>
  <c r="W78" i="17"/>
  <c r="X77" i="17"/>
  <c r="AK80" i="17"/>
  <c r="AL79" i="17"/>
  <c r="Y70" i="17" l="1"/>
  <c r="AN69" i="17"/>
  <c r="AM70" i="17"/>
  <c r="U72" i="17"/>
  <c r="V71" i="17"/>
  <c r="AI72" i="17"/>
  <c r="AJ71" i="17"/>
  <c r="AK81" i="17"/>
  <c r="AL80" i="17"/>
  <c r="W79" i="17"/>
  <c r="X78" i="17"/>
  <c r="AM71" i="17" l="1"/>
  <c r="Y71" i="17"/>
  <c r="AN70" i="17"/>
  <c r="AJ72" i="17"/>
  <c r="AI73" i="17"/>
  <c r="U73" i="17"/>
  <c r="V72" i="17"/>
  <c r="W80" i="17"/>
  <c r="X79" i="17"/>
  <c r="AK82" i="17"/>
  <c r="AL81" i="17"/>
  <c r="AN71" i="17" l="1"/>
  <c r="Y72" i="17"/>
  <c r="AI74" i="17"/>
  <c r="AJ73" i="17"/>
  <c r="V73" i="17"/>
  <c r="U74" i="17"/>
  <c r="AM72" i="17"/>
  <c r="AK83" i="17"/>
  <c r="AL82" i="17"/>
  <c r="W81" i="17"/>
  <c r="X80" i="17"/>
  <c r="Y73" i="17" l="1"/>
  <c r="AJ74" i="17"/>
  <c r="AI75" i="17"/>
  <c r="U75" i="17"/>
  <c r="V74" i="17"/>
  <c r="AM73" i="17"/>
  <c r="AN72" i="17"/>
  <c r="W82" i="17"/>
  <c r="X81" i="17"/>
  <c r="AK84" i="17"/>
  <c r="AL83" i="17"/>
  <c r="Y74" i="17" l="1"/>
  <c r="AI76" i="17"/>
  <c r="AJ75" i="17"/>
  <c r="AN73" i="17"/>
  <c r="U76" i="17"/>
  <c r="V75" i="17"/>
  <c r="AM74" i="17"/>
  <c r="AK85" i="17"/>
  <c r="AL84" i="17"/>
  <c r="W83" i="17"/>
  <c r="X82" i="17"/>
  <c r="Y75" i="17" l="1"/>
  <c r="AI77" i="17"/>
  <c r="AJ76" i="17"/>
  <c r="U77" i="17"/>
  <c r="V76" i="17"/>
  <c r="AM75" i="17"/>
  <c r="AN74" i="17"/>
  <c r="W84" i="17"/>
  <c r="AL85" i="17"/>
  <c r="AK86" i="17"/>
  <c r="U78" i="17" l="1"/>
  <c r="V77" i="17"/>
  <c r="AJ77" i="17"/>
  <c r="AI78" i="17"/>
  <c r="AN75" i="17"/>
  <c r="Y76" i="17"/>
  <c r="AM76" i="17"/>
  <c r="AK87" i="17"/>
  <c r="AL86" i="17"/>
  <c r="W85" i="17"/>
  <c r="AN76" i="17" l="1"/>
  <c r="AI79" i="17"/>
  <c r="AJ78" i="17"/>
  <c r="Y77" i="17"/>
  <c r="AM77" i="17"/>
  <c r="U79" i="17"/>
  <c r="V78" i="17"/>
  <c r="W86" i="17"/>
  <c r="AK88" i="17"/>
  <c r="Y78" i="17" l="1"/>
  <c r="AM78" i="17"/>
  <c r="V79" i="17"/>
  <c r="U80" i="17"/>
  <c r="AN77" i="17"/>
  <c r="AJ79" i="17"/>
  <c r="AI80" i="17"/>
  <c r="AK89" i="17"/>
  <c r="W87" i="17"/>
  <c r="AJ80" i="17" l="1"/>
  <c r="AI81" i="17"/>
  <c r="AM79" i="17"/>
  <c r="U81" i="17"/>
  <c r="V80" i="17"/>
  <c r="AN78" i="17"/>
  <c r="Y79" i="17"/>
  <c r="AK90" i="17"/>
  <c r="W88" i="17"/>
  <c r="AN79" i="17" l="1"/>
  <c r="Y80" i="17"/>
  <c r="AJ81" i="17"/>
  <c r="AI82" i="17"/>
  <c r="U82" i="17"/>
  <c r="V81" i="17"/>
  <c r="AM80" i="17"/>
  <c r="W89" i="17"/>
  <c r="AK91" i="17"/>
  <c r="Y81" i="17" l="1"/>
  <c r="AJ82" i="17"/>
  <c r="AI83" i="17"/>
  <c r="AN80" i="17"/>
  <c r="U83" i="17"/>
  <c r="V82" i="17"/>
  <c r="AM81" i="17"/>
  <c r="W90" i="17"/>
  <c r="AK92" i="17"/>
  <c r="U84" i="17" l="1"/>
  <c r="V83" i="17"/>
  <c r="AJ83" i="17"/>
  <c r="AI84" i="17"/>
  <c r="AN81" i="17"/>
  <c r="Y82" i="17"/>
  <c r="AM82" i="17"/>
  <c r="W91" i="17"/>
  <c r="AK93" i="17"/>
  <c r="AJ84" i="17" l="1"/>
  <c r="AI85" i="17"/>
  <c r="Y83" i="17"/>
  <c r="AN82" i="17"/>
  <c r="AM83" i="17"/>
  <c r="U85" i="17"/>
  <c r="V84" i="17"/>
  <c r="AK94" i="17"/>
  <c r="W92" i="17"/>
  <c r="U86" i="17" l="1"/>
  <c r="V85" i="17"/>
  <c r="AJ85" i="17"/>
  <c r="AI86" i="17"/>
  <c r="Y84" i="17"/>
  <c r="AN83" i="17"/>
  <c r="AM84" i="17"/>
  <c r="W93" i="17"/>
  <c r="AK95" i="17"/>
  <c r="AN84" i="17" l="1"/>
  <c r="AI87" i="17"/>
  <c r="AJ86" i="17"/>
  <c r="Y85" i="17"/>
  <c r="AM85" i="17"/>
  <c r="U87" i="17"/>
  <c r="V86" i="17"/>
  <c r="W94" i="17"/>
  <c r="AK96" i="17"/>
  <c r="U88" i="17" l="1"/>
  <c r="V87" i="17"/>
  <c r="AN85" i="17"/>
  <c r="AJ87" i="17"/>
  <c r="AI88" i="17"/>
  <c r="Y86" i="17"/>
  <c r="AM86" i="17"/>
  <c r="AK97" i="17"/>
  <c r="W95" i="17"/>
  <c r="AM87" i="17" l="1"/>
  <c r="Y87" i="17"/>
  <c r="AN87" i="17" s="1"/>
  <c r="AN86" i="17"/>
  <c r="AJ88" i="17"/>
  <c r="AI89" i="17"/>
  <c r="U89" i="17"/>
  <c r="V88" i="17"/>
  <c r="AK98" i="17"/>
  <c r="W96" i="17"/>
  <c r="Y88" i="17" l="1"/>
  <c r="V89" i="17"/>
  <c r="U90" i="17"/>
  <c r="AM88" i="17"/>
  <c r="AI90" i="17"/>
  <c r="AJ89" i="17"/>
  <c r="W97" i="17"/>
  <c r="AK99" i="17"/>
  <c r="AM89" i="17" l="1"/>
  <c r="U91" i="17"/>
  <c r="V90" i="17"/>
  <c r="AN88" i="17"/>
  <c r="AJ90" i="17"/>
  <c r="AI91" i="17"/>
  <c r="Y89" i="17"/>
  <c r="AK100" i="17"/>
  <c r="W98" i="17"/>
  <c r="AN89" i="17" l="1"/>
  <c r="AM90" i="17"/>
  <c r="Y90" i="17"/>
  <c r="AI92" i="17"/>
  <c r="AJ91" i="17"/>
  <c r="U92" i="17"/>
  <c r="V91" i="17"/>
  <c r="W99" i="17"/>
  <c r="AK101" i="17"/>
  <c r="AN90" i="17" l="1"/>
  <c r="Y91" i="17"/>
  <c r="AM91" i="17"/>
  <c r="U93" i="17"/>
  <c r="V92" i="17"/>
  <c r="AJ92" i="17"/>
  <c r="AI93" i="17"/>
  <c r="AK102" i="17"/>
  <c r="W100" i="17"/>
  <c r="V93" i="17" l="1"/>
  <c r="U94" i="17"/>
  <c r="AJ93" i="17"/>
  <c r="AI94" i="17"/>
  <c r="Y92" i="17"/>
  <c r="AN91" i="17"/>
  <c r="AM92" i="17"/>
  <c r="W101" i="17"/>
  <c r="AK103" i="17"/>
  <c r="AN92" i="17" l="1"/>
  <c r="AI95" i="17"/>
  <c r="AJ94" i="17"/>
  <c r="V94" i="17"/>
  <c r="U95" i="17"/>
  <c r="AM93" i="17"/>
  <c r="Y93" i="17"/>
  <c r="AK104" i="17"/>
  <c r="W102" i="17"/>
  <c r="AN93" i="17" l="1"/>
  <c r="Y94" i="17"/>
  <c r="AJ95" i="17"/>
  <c r="AI96" i="17"/>
  <c r="U96" i="17"/>
  <c r="V95" i="17"/>
  <c r="AM94" i="17"/>
  <c r="AK105" i="17"/>
  <c r="W103" i="17"/>
  <c r="Y95" i="17" l="1"/>
  <c r="AI97" i="17"/>
  <c r="AJ96" i="17"/>
  <c r="U97" i="17"/>
  <c r="V96" i="17"/>
  <c r="AM95" i="17"/>
  <c r="AN94" i="17"/>
  <c r="AK106" i="17"/>
  <c r="W104" i="17"/>
  <c r="Y96" i="17" l="1"/>
  <c r="AM96" i="17"/>
  <c r="AN95" i="17"/>
  <c r="V97" i="17"/>
  <c r="U113" i="17"/>
  <c r="AJ97" i="17"/>
  <c r="AI113" i="17"/>
  <c r="W105" i="17"/>
  <c r="AK107" i="17"/>
  <c r="AM97" i="17" l="1"/>
  <c r="Y97" i="17"/>
  <c r="AN96" i="17"/>
  <c r="AJ113" i="17"/>
  <c r="AI98" i="17"/>
  <c r="V113" i="17"/>
  <c r="U98" i="17"/>
  <c r="AK108" i="17"/>
  <c r="W106" i="17"/>
  <c r="AN97" i="17" l="1"/>
  <c r="V98" i="17"/>
  <c r="U99" i="17"/>
  <c r="AI99" i="17"/>
  <c r="AJ98" i="17"/>
  <c r="AK109" i="17"/>
  <c r="W107" i="17"/>
  <c r="AM98" i="17" l="1"/>
  <c r="V99" i="17"/>
  <c r="U100" i="17"/>
  <c r="AI100" i="17"/>
  <c r="AJ99" i="17"/>
  <c r="Y98" i="17"/>
  <c r="W108" i="17"/>
  <c r="AK110" i="17"/>
  <c r="AN98" i="17" l="1"/>
  <c r="AM99" i="17"/>
  <c r="V100" i="17"/>
  <c r="U101" i="17"/>
  <c r="AJ100" i="17"/>
  <c r="AI101" i="17"/>
  <c r="Y99" i="17"/>
  <c r="AK111" i="17"/>
  <c r="W109" i="17"/>
  <c r="AN99" i="17" l="1"/>
  <c r="AI102" i="17"/>
  <c r="AJ101" i="17"/>
  <c r="V101" i="17"/>
  <c r="U102" i="17"/>
  <c r="AM100" i="17"/>
  <c r="Y100" i="17"/>
  <c r="W110" i="17"/>
  <c r="AK112" i="17"/>
  <c r="AM111" i="17"/>
  <c r="AN100" i="17" l="1"/>
  <c r="V102" i="17"/>
  <c r="U103" i="17"/>
  <c r="AM101" i="17"/>
  <c r="Y101" i="17"/>
  <c r="AI103" i="17"/>
  <c r="AJ102" i="17"/>
  <c r="AK113" i="17"/>
  <c r="AM112" i="17"/>
  <c r="W111" i="17"/>
  <c r="AN101" i="17" l="1"/>
  <c r="AM102" i="17"/>
  <c r="V103" i="17"/>
  <c r="U104" i="17"/>
  <c r="AJ103" i="17"/>
  <c r="AI104" i="17"/>
  <c r="Y102" i="17"/>
  <c r="AN102" i="17" s="1"/>
  <c r="W112" i="17"/>
  <c r="Y111" i="17"/>
  <c r="AN111" i="17" s="1"/>
  <c r="AK114" i="17"/>
  <c r="AM113" i="17"/>
  <c r="AI105" i="17" l="1"/>
  <c r="AJ104" i="17"/>
  <c r="V104" i="17"/>
  <c r="U105" i="17"/>
  <c r="AM103" i="17"/>
  <c r="Y103" i="17"/>
  <c r="AN103" i="17" s="1"/>
  <c r="AK115" i="17"/>
  <c r="AL114" i="17"/>
  <c r="W113" i="17"/>
  <c r="Y112" i="17"/>
  <c r="AN112" i="17" s="1"/>
  <c r="V105" i="17" l="1"/>
  <c r="U106" i="17"/>
  <c r="AM104" i="17"/>
  <c r="Y104" i="17"/>
  <c r="AJ105" i="17"/>
  <c r="AI106" i="17"/>
  <c r="W114" i="17"/>
  <c r="Y113" i="17"/>
  <c r="AN113" i="17" s="1"/>
  <c r="AK116" i="17"/>
  <c r="AL115" i="17"/>
  <c r="AN104" i="17" l="1"/>
  <c r="AM105" i="17"/>
  <c r="Y105" i="17"/>
  <c r="AI107" i="17"/>
  <c r="AJ106" i="17"/>
  <c r="V106" i="17"/>
  <c r="U107" i="17"/>
  <c r="W115" i="17"/>
  <c r="X114" i="17"/>
  <c r="AK117" i="17"/>
  <c r="AL116" i="17"/>
  <c r="AN105" i="17" l="1"/>
  <c r="V107" i="17"/>
  <c r="U108" i="17"/>
  <c r="Y106" i="17"/>
  <c r="AI108" i="17"/>
  <c r="AJ107" i="17"/>
  <c r="AM106" i="17"/>
  <c r="AL117" i="17"/>
  <c r="AK118" i="17"/>
  <c r="W116" i="17"/>
  <c r="X115" i="17"/>
  <c r="AI109" i="17" l="1"/>
  <c r="AJ108" i="17"/>
  <c r="Y107" i="17"/>
  <c r="AM107" i="17"/>
  <c r="AN106" i="17"/>
  <c r="V108" i="17"/>
  <c r="U109" i="17"/>
  <c r="AK119" i="17"/>
  <c r="AL118" i="17"/>
  <c r="W117" i="17"/>
  <c r="X116" i="17"/>
  <c r="AN107" i="17" l="1"/>
  <c r="V109" i="17"/>
  <c r="U110" i="17"/>
  <c r="Y108" i="17"/>
  <c r="AJ109" i="17"/>
  <c r="AI110" i="17"/>
  <c r="AM108" i="17"/>
  <c r="AK120" i="17"/>
  <c r="AL119" i="17"/>
  <c r="W118" i="17"/>
  <c r="X117" i="17"/>
  <c r="AM109" i="17" l="1"/>
  <c r="Y109" i="17"/>
  <c r="AJ110" i="17"/>
  <c r="AI114" i="17"/>
  <c r="AN108" i="17"/>
  <c r="V110" i="17"/>
  <c r="U114" i="17"/>
  <c r="W119" i="17"/>
  <c r="X118" i="17"/>
  <c r="AK121" i="17"/>
  <c r="AL120" i="17"/>
  <c r="AN109" i="17" l="1"/>
  <c r="Y110" i="17"/>
  <c r="AI115" i="17"/>
  <c r="AJ114" i="17"/>
  <c r="V114" i="17"/>
  <c r="U115" i="17"/>
  <c r="AM110" i="17"/>
  <c r="X119" i="17"/>
  <c r="W120" i="17"/>
  <c r="AL121" i="17"/>
  <c r="AK122" i="17"/>
  <c r="V115" i="17" l="1"/>
  <c r="U116" i="17"/>
  <c r="AJ115" i="17"/>
  <c r="AI116" i="17"/>
  <c r="Y114" i="17"/>
  <c r="AM114" i="17"/>
  <c r="AN110" i="17"/>
  <c r="AK123" i="17"/>
  <c r="AL122" i="17"/>
  <c r="W121" i="17"/>
  <c r="X120" i="17"/>
  <c r="AN114" i="17" l="1"/>
  <c r="AM115" i="17"/>
  <c r="Y115" i="17"/>
  <c r="AJ116" i="17"/>
  <c r="AI117" i="17"/>
  <c r="U117" i="17"/>
  <c r="V116" i="17"/>
  <c r="W122" i="17"/>
  <c r="X121" i="17"/>
  <c r="AK124" i="17"/>
  <c r="AL123" i="17"/>
  <c r="AN115" i="17" l="1"/>
  <c r="V117" i="17"/>
  <c r="U118" i="17"/>
  <c r="AM116" i="17"/>
  <c r="Y116" i="17"/>
  <c r="AI118" i="17"/>
  <c r="AJ117" i="17"/>
  <c r="AK125" i="17"/>
  <c r="AL124" i="17"/>
  <c r="W123" i="17"/>
  <c r="X122" i="17"/>
  <c r="AN116" i="17" l="1"/>
  <c r="AM117" i="17"/>
  <c r="Y117" i="17"/>
  <c r="AJ118" i="17"/>
  <c r="AI119" i="17"/>
  <c r="U119" i="17"/>
  <c r="V118" i="17"/>
  <c r="W124" i="17"/>
  <c r="X123" i="17"/>
  <c r="AK126" i="17"/>
  <c r="AL125" i="17"/>
  <c r="AN117" i="17" l="1"/>
  <c r="Y118" i="17"/>
  <c r="AJ119" i="17"/>
  <c r="AI120" i="17"/>
  <c r="U120" i="17"/>
  <c r="V119" i="17"/>
  <c r="AM118" i="17"/>
  <c r="AK127" i="17"/>
  <c r="AL126" i="17"/>
  <c r="W125" i="17"/>
  <c r="X124" i="17"/>
  <c r="Y119" i="17" l="1"/>
  <c r="AI121" i="17"/>
  <c r="AJ120" i="17"/>
  <c r="AN118" i="17"/>
  <c r="U121" i="17"/>
  <c r="V120" i="17"/>
  <c r="AM119" i="17"/>
  <c r="W126" i="17"/>
  <c r="X125" i="17"/>
  <c r="AK128" i="17"/>
  <c r="AL127" i="17"/>
  <c r="U122" i="17" l="1"/>
  <c r="V121" i="17"/>
  <c r="AM120" i="17"/>
  <c r="AN119" i="17"/>
  <c r="Y120" i="17"/>
  <c r="AJ121" i="17"/>
  <c r="AI122" i="17"/>
  <c r="AK129" i="17"/>
  <c r="AL128" i="17"/>
  <c r="W127" i="17"/>
  <c r="X126" i="17"/>
  <c r="AN120" i="17" l="1"/>
  <c r="AM121" i="17"/>
  <c r="U123" i="17"/>
  <c r="V122" i="17"/>
  <c r="AI123" i="17"/>
  <c r="AJ122" i="17"/>
  <c r="Y121" i="17"/>
  <c r="W128" i="17"/>
  <c r="X127" i="17"/>
  <c r="AK130" i="17"/>
  <c r="AL129" i="17"/>
  <c r="AN121" i="17" l="1"/>
  <c r="AM122" i="17"/>
  <c r="U124" i="17"/>
  <c r="V123" i="17"/>
  <c r="AI124" i="17"/>
  <c r="AJ123" i="17"/>
  <c r="Y122" i="17"/>
  <c r="AK131" i="17"/>
  <c r="AL130" i="17"/>
  <c r="W129" i="17"/>
  <c r="X128" i="17"/>
  <c r="AN122" i="17" l="1"/>
  <c r="AM123" i="17"/>
  <c r="Y123" i="17"/>
  <c r="AI125" i="17"/>
  <c r="AJ124" i="17"/>
  <c r="U125" i="17"/>
  <c r="V124" i="17"/>
  <c r="W130" i="17"/>
  <c r="X129" i="17"/>
  <c r="AK132" i="17"/>
  <c r="AL132" i="17" s="1"/>
  <c r="AL131" i="17"/>
  <c r="V125" i="17" l="1"/>
  <c r="U126" i="17"/>
  <c r="AJ125" i="17"/>
  <c r="AI126" i="17"/>
  <c r="Y124" i="17"/>
  <c r="AM124" i="17"/>
  <c r="AN123" i="17"/>
  <c r="W131" i="17"/>
  <c r="X130" i="17"/>
  <c r="AM125" i="17" l="1"/>
  <c r="Y125" i="17"/>
  <c r="AN125" i="17" s="1"/>
  <c r="AN124" i="17"/>
  <c r="AJ126" i="17"/>
  <c r="AI127" i="17"/>
  <c r="U127" i="17"/>
  <c r="V126" i="17"/>
  <c r="X131" i="17"/>
  <c r="W132" i="17"/>
  <c r="X132" i="17" s="1"/>
  <c r="U128" i="17" l="1"/>
  <c r="V127" i="17"/>
  <c r="AM126" i="17"/>
  <c r="Y126" i="17"/>
  <c r="AJ127" i="17"/>
  <c r="AI128" i="17"/>
  <c r="AN126" i="17" l="1"/>
  <c r="AJ128" i="17"/>
  <c r="AI129" i="17"/>
  <c r="V128" i="17"/>
  <c r="U129" i="17"/>
  <c r="AM127" i="17"/>
  <c r="Y127" i="17"/>
  <c r="AN127" i="17" l="1"/>
  <c r="U130" i="17"/>
  <c r="V129" i="17"/>
  <c r="AI130" i="17"/>
  <c r="AJ129" i="17"/>
  <c r="Y128" i="17"/>
  <c r="AM128" i="17"/>
  <c r="AN128" i="17" l="1"/>
  <c r="AM129" i="17"/>
  <c r="Y129" i="17"/>
  <c r="AI131" i="17"/>
  <c r="AJ130" i="17"/>
  <c r="U131" i="17"/>
  <c r="V130" i="17"/>
  <c r="AN129" i="17" l="1"/>
  <c r="V131" i="17"/>
  <c r="U132" i="17"/>
  <c r="V132" i="17" s="1"/>
  <c r="AJ131" i="17"/>
  <c r="AI132" i="17"/>
  <c r="AJ132" i="17" s="1"/>
  <c r="Y130" i="17"/>
  <c r="AM130" i="17"/>
  <c r="AN130" i="17" l="1"/>
  <c r="AM132" i="17"/>
  <c r="AJ135" i="17"/>
  <c r="Y132" i="17"/>
  <c r="V135" i="17"/>
  <c r="AM131" i="17"/>
  <c r="Y131" i="17"/>
  <c r="AN131" i="17" l="1"/>
  <c r="AN132" i="17"/>
</calcChain>
</file>

<file path=xl/comments1.xml><?xml version="1.0" encoding="utf-8"?>
<comments xmlns="http://schemas.openxmlformats.org/spreadsheetml/2006/main">
  <authors>
    <author>TDT</author>
  </authors>
  <commentList>
    <comment ref="B77" authorId="0">
      <text>
        <r>
          <rPr>
            <sz val="9"/>
            <color indexed="81"/>
            <rFont val="Tahoma"/>
            <family val="2"/>
          </rPr>
          <t xml:space="preserve">Xã an toàn khu
</t>
        </r>
      </text>
    </comment>
    <comment ref="B95" authorId="0">
      <text>
        <r>
          <rPr>
            <b/>
            <sz val="9"/>
            <color indexed="81"/>
            <rFont val="Tahoma"/>
            <family val="2"/>
          </rPr>
          <t>Xã an toàn khu</t>
        </r>
        <r>
          <rPr>
            <sz val="9"/>
            <color indexed="81"/>
            <rFont val="Tahoma"/>
            <family val="2"/>
          </rPr>
          <t xml:space="preserve">
</t>
        </r>
      </text>
    </comment>
  </commentList>
</comments>
</file>

<file path=xl/sharedStrings.xml><?xml version="1.0" encoding="utf-8"?>
<sst xmlns="http://schemas.openxmlformats.org/spreadsheetml/2006/main" count="1246" uniqueCount="560">
  <si>
    <t>( Kèm theo Công văn số /SNNMT-NTM ngày……..tháng 5 năm 2026 của Sở Nông nghiệp và Môi trường)</t>
  </si>
  <si>
    <t>Ghi chú</t>
  </si>
  <si>
    <t>I</t>
  </si>
  <si>
    <t>a</t>
  </si>
  <si>
    <t>II</t>
  </si>
  <si>
    <t>TT</t>
  </si>
  <si>
    <t>Năm 2026</t>
  </si>
  <si>
    <t>Năm 2027</t>
  </si>
  <si>
    <t>Năm 2028</t>
  </si>
  <si>
    <t>Năm 2029</t>
  </si>
  <si>
    <t>Năm 2030</t>
  </si>
  <si>
    <t>Xã Tuyên Quang</t>
  </si>
  <si>
    <t>Xã Phan Rí Cửa</t>
  </si>
  <si>
    <t>Xã Đinh Văn Lâm Hà</t>
  </si>
  <si>
    <t>Xã Di Linh</t>
  </si>
  <si>
    <t>Xã Bảo Lâm 1</t>
  </si>
  <si>
    <t>Xã Đạ Huoai</t>
  </si>
  <si>
    <t>Xã Đạ Tẻh</t>
  </si>
  <si>
    <t>Xã Đơn Dương</t>
  </si>
  <si>
    <t>Xã Bắc Bình</t>
  </si>
  <si>
    <t>Xã Lương Sơn</t>
  </si>
  <si>
    <t>Xã Tân Minh</t>
  </si>
  <si>
    <t>Xã Hàm Tân</t>
  </si>
  <si>
    <t>Xã Đức Lập</t>
  </si>
  <si>
    <t>Xã Kiến Đức</t>
  </si>
  <si>
    <t>Xã Ka Đô</t>
  </si>
  <si>
    <t>Xã Hiệp Thạnh</t>
  </si>
  <si>
    <t>Xã Ninh Gia</t>
  </si>
  <si>
    <t>Xã Tân Hội</t>
  </si>
  <si>
    <t>Xã Hòa Ninh</t>
  </si>
  <si>
    <t>Xã Hòa Bắc</t>
  </si>
  <si>
    <t>Xã Bảo Lâm 2</t>
  </si>
  <si>
    <t>Xã Đạ Tẻh 3</t>
  </si>
  <si>
    <t>Xã Tân Hải</t>
  </si>
  <si>
    <t>Xã Vĩnh Hảo</t>
  </si>
  <si>
    <t>Xã Hòa Thắng</t>
  </si>
  <si>
    <t>Xã Hàm Thuận Bắc</t>
  </si>
  <si>
    <t>Xã Hàm Thuận</t>
  </si>
  <si>
    <t>Xã Hồng Sơn</t>
  </si>
  <si>
    <t>Xã Hàm Liêm</t>
  </si>
  <si>
    <t>Xã Hàm Kiệm</t>
  </si>
  <si>
    <t>Xã Tân Thành</t>
  </si>
  <si>
    <t>Xã Tân Lập</t>
  </si>
  <si>
    <t>Xã Sơn Mỹ</t>
  </si>
  <si>
    <t>Xã Thuận An</t>
  </si>
  <si>
    <t>Xã Lạc Dương</t>
  </si>
  <si>
    <t>Xã D'Ran</t>
  </si>
  <si>
    <t>Xã Quảng Lập</t>
  </si>
  <si>
    <t>Xã Tà Năng</t>
  </si>
  <si>
    <t>Xã Tân Hà Lâm Hà</t>
  </si>
  <si>
    <t>Xã Nam Hà Lâm Hà</t>
  </si>
  <si>
    <t>Xã Nam Ban Lâm Hà</t>
  </si>
  <si>
    <t>Xã Phúc Thọ Lâm Hà</t>
  </si>
  <si>
    <t>Xã Phú Sơn Lâm Hà</t>
  </si>
  <si>
    <t>Xã Đam Rông 1</t>
  </si>
  <si>
    <t>Xã Đam Rông 2</t>
  </si>
  <si>
    <t>Xã Đam Rông 3</t>
  </si>
  <si>
    <t>Xã Đam Rông 4</t>
  </si>
  <si>
    <t>Xã Bảo Thuận</t>
  </si>
  <si>
    <t>Xã Đinh Trang Thượng</t>
  </si>
  <si>
    <t>Xã Gia Hiệp</t>
  </si>
  <si>
    <t>Xã Sơn Điền</t>
  </si>
  <si>
    <t>Xã Bảo Lâm 3</t>
  </si>
  <si>
    <t>Xã Bảo Lâm 4</t>
  </si>
  <si>
    <t>Xã Bảo Lâm 5</t>
  </si>
  <si>
    <t>Xã Đạ Huoai 2</t>
  </si>
  <si>
    <t>Xã Đạ Huoai 3</t>
  </si>
  <si>
    <t>Xã Đạ Tẻh 2</t>
  </si>
  <si>
    <t>Xã Cát Tiên</t>
  </si>
  <si>
    <t>Xã Cát Tiên 2</t>
  </si>
  <si>
    <t>Xã Cát Tiên 3</t>
  </si>
  <si>
    <t>Xã Liên Hương</t>
  </si>
  <si>
    <t>Xã Tuy Phong</t>
  </si>
  <si>
    <t>Xã Hồng Thái</t>
  </si>
  <si>
    <t>Xã Hải Ninh</t>
  </si>
  <si>
    <t>Xã Phan Sơn</t>
  </si>
  <si>
    <t>Xã Sông Lũy</t>
  </si>
  <si>
    <t>Xã Đông Giang</t>
  </si>
  <si>
    <t>Xã La Dạ</t>
  </si>
  <si>
    <t>Xã Hàm Thạnh</t>
  </si>
  <si>
    <t>Xã Bắc Ruộng</t>
  </si>
  <si>
    <t>Xã Nghị Đức</t>
  </si>
  <si>
    <t>Xã Đồng Kho</t>
  </si>
  <si>
    <t>Xã Tánh Linh</t>
  </si>
  <si>
    <t>Xã Suối Kiết</t>
  </si>
  <si>
    <t>Xã Nam Thành</t>
  </si>
  <si>
    <t>Xã Đức Linh</t>
  </si>
  <si>
    <t>Xã Hoài Đức</t>
  </si>
  <si>
    <t>Xã Trà Tân</t>
  </si>
  <si>
    <t>Xã Đắk Wil</t>
  </si>
  <si>
    <t>Xã Nam Dong</t>
  </si>
  <si>
    <t>Xã Đắk Mil</t>
  </si>
  <si>
    <t>Xã Đắk Sắk</t>
  </si>
  <si>
    <t>Xã Nam Đà</t>
  </si>
  <si>
    <t>Xã Krông Nô</t>
  </si>
  <si>
    <t>Xã Nâm Nung</t>
  </si>
  <si>
    <t>Xã Quảng Phú</t>
  </si>
  <si>
    <t>Xã Đắk Song</t>
  </si>
  <si>
    <t>Xã Đức An</t>
  </si>
  <si>
    <t>Xã Thuận Hạnh</t>
  </si>
  <si>
    <t>Xã Trường Xuân</t>
  </si>
  <si>
    <t>Xã Tà Đùng</t>
  </si>
  <si>
    <t>Xã Quảng Khê</t>
  </si>
  <si>
    <t>Xã Quảng Tân</t>
  </si>
  <si>
    <t>Xã Tuy Đức</t>
  </si>
  <si>
    <t>Xã Nhân Cơ</t>
  </si>
  <si>
    <t>Xã Quảng Tín</t>
  </si>
  <si>
    <t>Xã Quảng Sơn</t>
  </si>
  <si>
    <t>Xã Quảng Hòa</t>
  </si>
  <si>
    <t>Xã Quảng Trực</t>
  </si>
  <si>
    <t>Đặc khu Phú Quý</t>
  </si>
  <si>
    <t>Phường Lang Biang Đà Lạt</t>
  </si>
  <si>
    <t>Phường Xuân Trường - Đà Lạt</t>
  </si>
  <si>
    <t>Phường 1 Bảo Lộc</t>
  </si>
  <si>
    <t>Phường 3 Bảo Lộc</t>
  </si>
  <si>
    <t>Phường B'Lao</t>
  </si>
  <si>
    <t>Phường Nam Gia Nghĩa</t>
  </si>
  <si>
    <t>Phường Đông Gia Nghĩa</t>
  </si>
  <si>
    <t>Phường Bắc Gia Nghĩa</t>
  </si>
  <si>
    <t>Phường 2 Bảo Lộc</t>
  </si>
  <si>
    <t>Phường Bình Thuận</t>
  </si>
  <si>
    <t>Phường La Gi</t>
  </si>
  <si>
    <t>Phường Phước Hội</t>
  </si>
  <si>
    <t>Tỷ lệ nghèo đa chiều (%)</t>
  </si>
  <si>
    <t>Tỷ lệ hộ nghèo đa chiều đồng bào dân tộc thiểu số (%)</t>
  </si>
  <si>
    <t>Phường Xuân Hương - Đà Lạt</t>
  </si>
  <si>
    <t>-</t>
  </si>
  <si>
    <t>Phường Cam Ly - Đà Lạt</t>
  </si>
  <si>
    <t>Phường Lâm Viên - Đà Lạt</t>
  </si>
  <si>
    <t>Xã Đức Trọng</t>
  </si>
  <si>
    <t>Xã Tà Hine</t>
  </si>
  <si>
    <t>Phường Hàm Thắng</t>
  </si>
  <si>
    <t>Phường Mũi Né</t>
  </si>
  <si>
    <t>Phường Phan Thiết</t>
  </si>
  <si>
    <t>Phường Tiến Thành</t>
  </si>
  <si>
    <t>Xã Hàm Thuận Nam</t>
  </si>
  <si>
    <t>Xã Cư Jút</t>
  </si>
  <si>
    <t>PHỤ LỤC 4
 MỤC TIÊU, LỘ TRÌNH PHẤN ĐẤU GIẢM NGHÈO GIAI ĐOẠN 2026-2030</t>
  </si>
  <si>
    <t>Tên xã, phường, đặc khu</t>
  </si>
  <si>
    <t>THỰC TRẠNG (NĂM 2025)</t>
  </si>
  <si>
    <t>LỘ TRÌNH GIẢM TỶ LỆ HỘ NGHÈO GIAI ĐOẠN 2026-2030 (Theo chuẩn nghèo đa chiều giai đoạn 2026-2030)</t>
  </si>
  <si>
    <t>GIAI ĐOẠN
 2026-2030</t>
  </si>
  <si>
    <t>TỔNG CỘNG</t>
  </si>
  <si>
    <t>Công văn số 980/UBND ngày 27/5/2026</t>
  </si>
  <si>
    <t>Công văn số 843/UBND-KT ngày 22/5/2026</t>
  </si>
  <si>
    <t>Công văn số 617/UBND-KT ngày 21/5/2026</t>
  </si>
  <si>
    <t>Công văn số 950/UBND- KT ngày 26/5/2026</t>
  </si>
  <si>
    <t>Công văn số 220/BC-UBNDngày 23/5/2026</t>
  </si>
  <si>
    <t>Công văn số 286/BC-UBND ngày 28/5/2026</t>
  </si>
  <si>
    <t>Công văn số 1160/UBND ngày 289/5/2026</t>
  </si>
  <si>
    <t>Công văn số 1060/UBND ngày 22/5/2026</t>
  </si>
  <si>
    <t>Giảm bình quân 0.15 - 0.2%/năm</t>
  </si>
  <si>
    <t>Giảm bình quân
 0,6% - 0,7%/năm</t>
  </si>
  <si>
    <t>Công văn số 323/UBND-KT ngày 28/5/2026</t>
  </si>
  <si>
    <t>Công văn số 1255/UBND-KT ngày 26/5/2026</t>
  </si>
  <si>
    <t>Công văn số 1214/UBND-KT ngày 29/5/2026</t>
  </si>
  <si>
    <t>Công văn số 266/BC-UBND ngày 25/5/2026</t>
  </si>
  <si>
    <t>Công văn số 573/UBND-KT ngày 21/5/2026</t>
  </si>
  <si>
    <t>Công văn số 808/UBND-KT ngày 21/5/2026</t>
  </si>
  <si>
    <t>Công văn số 193/BC-UBND ngày 26/5/2026</t>
  </si>
  <si>
    <t>2.14</t>
  </si>
  <si>
    <t>2.52</t>
  </si>
  <si>
    <t>5.54</t>
  </si>
  <si>
    <t>6.53</t>
  </si>
  <si>
    <t>1.44</t>
  </si>
  <si>
    <t>1.64</t>
  </si>
  <si>
    <t>1.14</t>
  </si>
  <si>
    <t>1.32</t>
  </si>
  <si>
    <t>1.26</t>
  </si>
  <si>
    <t>0.98</t>
  </si>
  <si>
    <t>0.91</t>
  </si>
  <si>
    <t>Công văn số 633/UBND-KT ngày 22/5/2026</t>
  </si>
  <si>
    <t>Công văn số 734/UBND-KT ngày 22/5/2026</t>
  </si>
  <si>
    <t>1 - 1,5</t>
  </si>
  <si>
    <t>2 - 2,5</t>
  </si>
  <si>
    <t>Công văn số 286/BC-UBND ngày 21/5/2026</t>
  </si>
  <si>
    <t>Công văn số 980/UBND-KT ngày 28/5/2026</t>
  </si>
  <si>
    <t>Công văn số 596/UBND-KT ngày 25/5/2026</t>
  </si>
  <si>
    <t>Công văn số 1204UBND ngày 29/5/2026</t>
  </si>
  <si>
    <t>Công văn số 657/UBND-KT ngày 22/5/2026</t>
  </si>
  <si>
    <t>Công văn số 668/UBND-KT ngày 20/5/2026</t>
  </si>
  <si>
    <t>Công văn số 630/UBND-KT ngày 19/5/2026</t>
  </si>
  <si>
    <t>Công văn số 1052/UBND-KT ngày 21/5/2026</t>
  </si>
  <si>
    <t>Công văn số 788/UBND-KT ngày 27/5/2026</t>
  </si>
  <si>
    <t>Công văn số 1047/UBND-KT ngày 20/5/2026</t>
  </si>
  <si>
    <t>Công văn số 1352/UBND-KT ngày 28/5/2026</t>
  </si>
  <si>
    <t>Công văn số 135/BC-UBND ngày 28/5/2026</t>
  </si>
  <si>
    <t>Công văn số 933/UBND-KT ngày 21/5/2026</t>
  </si>
  <si>
    <t>Công văn số 219/BC-UBND ngày 22/5/2026</t>
  </si>
  <si>
    <t>Xã Đắk sắk</t>
  </si>
  <si>
    <t>0,3-0,5</t>
  </si>
  <si>
    <t>Công văn số 163/BC-UBND ngày 27/5/2026</t>
  </si>
  <si>
    <t>Công văn số 1169/UBND-KT ngày 22/5/2026</t>
  </si>
  <si>
    <t>Công văn số 198/BC-UBND ngày 21/5/2026</t>
  </si>
  <si>
    <t>Công văn số 284/BC-KTHT&amp;ĐT ngày 21/5/2026</t>
  </si>
  <si>
    <t>Công văn số 2375/UBND-KT,HT&amp;ĐT ngày 19/5/2026</t>
  </si>
  <si>
    <t>Công văn số 1363/UBND-KTHT&amp;ĐT ngày 27/5/2026</t>
  </si>
  <si>
    <t>Công văn số 2146/UBND-KTHTĐT ngày 20/5/2026</t>
  </si>
  <si>
    <t>Phường Phú Thủy</t>
  </si>
  <si>
    <t>Hợp phần thứ nhất: Các nội dung chung thực hiện trên địa bàn toàn tỉnh (chỉ thực hiện tại vùng đồng bào dân tộc thiểu số và miền núi đối với những nội dung Hợp phần thứ hai không quy định, nhằm đạt được các mục tiêu, chỉ tiêu của Chương trình)</t>
  </si>
  <si>
    <t>Trong đó:</t>
  </si>
  <si>
    <t>1.1</t>
  </si>
  <si>
    <t>1.1.1</t>
  </si>
  <si>
    <t>1.2</t>
  </si>
  <si>
    <t>Trung tâm Nước sạch và Vệ sinh môi trường nông thôn</t>
  </si>
  <si>
    <t>2.1</t>
  </si>
  <si>
    <t>Chi cục Phát triển nông thôn</t>
  </si>
  <si>
    <t>Đơn vị tính: Triệu đồng</t>
  </si>
  <si>
    <t>Đvt: Triệu đồng</t>
  </si>
  <si>
    <t>ĐỐI TƯỢNG PHÂN BỔ</t>
  </si>
  <si>
    <t>TỔNG ĐIỂM</t>
  </si>
  <si>
    <t>GHI CHÚ</t>
  </si>
  <si>
    <t>VỐN NGÂN SÁCH TRUNG ƯƠNG</t>
  </si>
  <si>
    <t>VỐN NGÂN SÁCH ĐỊA PHƯƠNG</t>
  </si>
  <si>
    <t>Tổng cộng</t>
  </si>
  <si>
    <t>Tổng điểm phân bổ vốn NSTW</t>
  </si>
  <si>
    <t>Tổng điểm phân bổ vốn NSĐP</t>
  </si>
  <si>
    <t>Vốn ĐTPT</t>
  </si>
  <si>
    <t>Vốn sự nghiệp</t>
  </si>
  <si>
    <t>CẤP TỈNH (25%)</t>
  </si>
  <si>
    <t>CẤP XÃ (75%)</t>
  </si>
  <si>
    <t>Giá trị "01 Điểm" phân bổ</t>
  </si>
  <si>
    <t xml:space="preserve"> Phân bổ theo đối tượng xã, phường, đặc khu</t>
  </si>
  <si>
    <t>Tỷ lệ nhận hỗ trợ từ ngân sách tỉnh năm 2026 (%)</t>
  </si>
  <si>
    <t>Phường,đặc khu xây dựng nông thôn mới</t>
  </si>
  <si>
    <t>Xã phấn đấu đạt chuẩn NTM</t>
  </si>
  <si>
    <t>Dự kiến 67 xã</t>
  </si>
  <si>
    <t>Xã phấn đấu đạt chuẩn NTM hiện đại</t>
  </si>
  <si>
    <t>Dự kiến 7 xã</t>
  </si>
  <si>
    <t>Phân bổ theo đối tượng thôn, tổ dân phố</t>
  </si>
  <si>
    <t>Tổng số thôn, bon, buôn, bản</t>
  </si>
  <si>
    <t>Số thôn, bon, buôn, bản ĐBKK vùng ĐB DTTS&amp;MN</t>
  </si>
  <si>
    <t>Tên xã, phường, đặc khu</t>
  </si>
  <si>
    <t>THỰC TRẠNG, TIÊU CHÍ PHÂN BỔ</t>
  </si>
  <si>
    <t>PHƯƠNG ÁN PHÂN BỔ VỐN NGÂN SÁCH TRUNG ƯƠNG
(Đối tượng phân bổ: Xã, đặc khu; thôn)</t>
  </si>
  <si>
    <t>PHƯƠNG ÁN PHÂN BỔ NGÂN SÁCH TỈNH
(Đối tượng phân bổ: Xã, phường, đặc khu; thôn, tổ dân phố; phấn đấu mục tiêu đạt chuẩn NTM)</t>
  </si>
  <si>
    <t>TỔNG VỐN ĐƯỢC PHÂN BỔ (NSTW và NST)</t>
  </si>
  <si>
    <t>Tổng điểm</t>
  </si>
  <si>
    <t>Theo đối tượng xã, phường, đặc khu</t>
  </si>
  <si>
    <t>Theo đối tượng thôn, tổ dân phố</t>
  </si>
  <si>
    <t>Điểm phân bổ theo đối tượng xã, phường, đặc khu</t>
  </si>
  <si>
    <t>Điểm phân bổ theo đối tượng thôn,
tổ dân phố</t>
  </si>
  <si>
    <r>
      <t xml:space="preserve">Còn lại </t>
    </r>
    <r>
      <rPr>
        <i/>
        <sz val="12"/>
        <rFont val="Times New Roman"/>
        <family val="1"/>
      </rPr>
      <t>(Không thuộc vùng ĐB DTTS&amp;MN)</t>
    </r>
  </si>
  <si>
    <t>Tỷ lệ nhận hỗ trợ từ ngân sách tỉnh năm 2026
(%)</t>
  </si>
  <si>
    <t>Phường, đặc khu xây dựng nông thôn mới</t>
  </si>
  <si>
    <t>Tổng số thôn, bon, buôn, bản, tổ dân phố</t>
  </si>
  <si>
    <t>Số thôn, bon, buôn, bản, tổ dân phố ĐBKK vùng ĐB DTTS&amp;MN</t>
  </si>
  <si>
    <t>Nhóm xã NTM</t>
  </si>
  <si>
    <t>X</t>
  </si>
  <si>
    <t>III</t>
  </si>
  <si>
    <t>x</t>
  </si>
  <si>
    <t>ko có nhu cầu vốn</t>
  </si>
  <si>
    <r>
      <t xml:space="preserve">Thuộc vùng ĐB DTTS&amp;MN </t>
    </r>
    <r>
      <rPr>
        <i/>
        <sz val="12"/>
        <rFont val="Times New Roman"/>
        <family val="1"/>
      </rPr>
      <t>(Khu vực)</t>
    </r>
  </si>
  <si>
    <r>
      <t xml:space="preserve">Giá trị "01 Điểm" phân bổ vốn Sự nghiệp </t>
    </r>
    <r>
      <rPr>
        <i/>
        <sz val="14"/>
        <rFont val="Times New Roman"/>
        <family val="1"/>
        <charset val="163"/>
      </rPr>
      <t>(triệu đồng)</t>
    </r>
  </si>
  <si>
    <t>TỔNG VỐN NSTW ĐƯỢC PHÂN BỔ (triệu đồng)</t>
  </si>
  <si>
    <t>TỔNG VỐN NGÂN SÁCH TỈNH ĐƯỢC PHÂN BỔ (triệu đồng)</t>
  </si>
  <si>
    <t>Ngân sách Trung ương</t>
  </si>
  <si>
    <t>Ngân sách địa phương</t>
  </si>
  <si>
    <t>Ngân sách trung ương</t>
  </si>
  <si>
    <t>TỔNG DỰ TOÁN NĂM 2026</t>
  </si>
  <si>
    <r>
      <t xml:space="preserve">Dự kiến vốn Sự nghiệp được phân bổ
</t>
    </r>
    <r>
      <rPr>
        <i/>
        <sz val="14"/>
        <rFont val="Times New Roman"/>
        <family val="1"/>
        <charset val="163"/>
      </rPr>
      <t>(triệu đồng)</t>
    </r>
  </si>
  <si>
    <r>
      <t xml:space="preserve">Thuộc vùng ĐB DTTS&amp;MN
</t>
    </r>
    <r>
      <rPr>
        <i/>
        <sz val="12"/>
        <rFont val="Times New Roman"/>
        <family val="1"/>
        <charset val="163"/>
      </rPr>
      <t>(Khu vực)</t>
    </r>
  </si>
  <si>
    <r>
      <t xml:space="preserve">Còn lại </t>
    </r>
    <r>
      <rPr>
        <i/>
        <sz val="12"/>
        <rFont val="Times New Roman"/>
        <family val="1"/>
        <charset val="163"/>
      </rPr>
      <t>(Không thuộc vùng ĐB DTTS&amp;MN)</t>
    </r>
  </si>
  <si>
    <r>
      <t xml:space="preserve">Xã phấn đấu đạt chuẩn NTM </t>
    </r>
    <r>
      <rPr>
        <b/>
        <sz val="12"/>
        <rFont val="Times New Roman"/>
        <family val="1"/>
        <charset val="163"/>
      </rPr>
      <t>(DỰ KIẾN)</t>
    </r>
  </si>
  <si>
    <r>
      <t xml:space="preserve">Xã phấn đấu đạt chuẩn NTM hiện đại </t>
    </r>
    <r>
      <rPr>
        <b/>
        <sz val="12"/>
        <rFont val="Times New Roman"/>
        <family val="1"/>
        <charset val="163"/>
      </rPr>
      <t>(DỰ KIẾN)</t>
    </r>
  </si>
  <si>
    <t>Sở Giáo dục và Đào tạo</t>
  </si>
  <si>
    <t>Hợp phần thứ hai: Các nội dung đặc thù phát triển kinh tế - xã hội vùng đồng bào DTTS&amp;MN (Gồm 05 nội dung thành phần và 23 nội dung cụ thể, thực hiện trên phạm vi vùng đồng bào dân tộc thiểu số và miền núi; chỉ thực hiện ngoài vùng đồng bào dân tộc thiểu số và miền núi đối với những nội dung mang tính đặc thù của ngành công tác dân tộc và không quy định trong Hợp phần thứ nhất)</t>
  </si>
  <si>
    <t xml:space="preserve">Nội dung thành phần 01: Đầu tư xây dựng, hoàn thiện cơ sở hạ tầng đặc thù vùng đồng bào dân tộc thiểu số và miền núi </t>
  </si>
  <si>
    <t>Nội dung 01: Đầu tư xây dựng mới; đầu tư cải tạo, nâng cấp; đầu tư cơ sở vật chất, trang thiết bị cho: Các cơ sở giáo dục mầm non; các trường phổ thông; các trường phổ thông dân tộc nội trú liên cấp tiểu học và trung học cơ sở, phổ thông dân tộc bán trú, dân tộc nội trú, các cơ sở giáo dục nghề nghiệp, cơ sở tham gia hoạt động giáo dục nghề nghiệp, cơ sở giáo dục thường xuyên...</t>
  </si>
  <si>
    <t>Ban QLDA ĐTXD khu vực Đắk Song</t>
  </si>
  <si>
    <t xml:space="preserve">Nội dung thành phần 02: Phát triển hạ tầng kinh tế - xã hội nông thôn toàn diện, đồng bộ, hiện đại, kết nối hiệu quả với đô thị và thích ứng với biến đổi khí hậu </t>
  </si>
  <si>
    <t>Nội dung 01: Tiếp tục hoàn thiện và nâng cao chất lượng hệ thống hạ tầng giao thông (bao gồm cả cầu dân sinh, công trình giao thông) phục vụ dân sinh, sản xuất và kinh doanh trên địa bàn xã, thôn…</t>
  </si>
  <si>
    <t>IV</t>
  </si>
  <si>
    <t>Ban QLDA ĐTXD khu vực Đam Rông</t>
  </si>
  <si>
    <t>V</t>
  </si>
  <si>
    <t>Ban QLDA ĐTXD khu vực Hàm Tân</t>
  </si>
  <si>
    <t>VI</t>
  </si>
  <si>
    <t>Ban QLDA ĐTXD khu vực Đạ Huoai</t>
  </si>
  <si>
    <t>Nội dung 10: Phát triển công trình cấp nước sạch tập trung tại các xã hoặc liên xã phù hợp với đặc thù vùng, miền, bảo đảm hoạt động hiệu quả, bền vững, trong đó tập trung, ưu tiên đầu tư tại các xã, thôn đặc biệt khó khăn; khu vực biên giới; vùng khan hiếm, khó khăn về nguồn nước</t>
  </si>
  <si>
    <t>VII</t>
  </si>
  <si>
    <t>Công ty TNHH MTV Khai thác CTTL Đắk Nông</t>
  </si>
  <si>
    <t xml:space="preserve">Nội dung thành phần 04: Phát triển nguồn nhân lực và hỗ trợ tạo việc làm bền vững </t>
  </si>
  <si>
    <t>Nội dung 03: Đầu tư xây mới; đầu tư cải tạo, nâng cấp; đầu tư cơ sở vật chất, trang thiết bị đào tạo cho cơ sở giáo dục nghề nghiệp (gồm: trường cao đẳng, trường trung cấp, trường trung học nghề), trung tâm giáo dục nghề nghiệp, trung tâm giáo dục nghề nghiệp - giáo dục thường xuyên, trung tâm giáo dục thường xuyên tham gia đào tạo nghề theo hướng hiện đại, chuẩn hóa và số hóa để đáp ứng yêu cầu đào tạo nghề tại chỗ, tập trung, ưu tiên hỗ trợ đầu tư trên địa bàn các xã, thôn đặc biệt khó khăn, an toàn khu, biên giới và hải đảo;...</t>
  </si>
  <si>
    <t>IX</t>
  </si>
  <si>
    <t>Trường Cao đằng cộng đồng Đắk Nông</t>
  </si>
  <si>
    <t>Ban QLDA ĐTXD KV Krông Nô</t>
  </si>
  <si>
    <t>XI</t>
  </si>
  <si>
    <t>Ban QLDA ĐTXD KV Cư Jút</t>
  </si>
  <si>
    <t>XII</t>
  </si>
  <si>
    <t>Ban QLDA ĐTXD KV Đắk Glong</t>
  </si>
  <si>
    <t>XIII</t>
  </si>
  <si>
    <t>Ban QLDA ĐTXD KV Tuy Đức</t>
  </si>
  <si>
    <t>XIV</t>
  </si>
  <si>
    <t>Ban QLDA ĐTXD KV Đắk Mil</t>
  </si>
  <si>
    <t>STT</t>
  </si>
  <si>
    <t>Nội dung dự án thành phần/Danh mục dự án đầu tư</t>
  </si>
  <si>
    <t>Chủ đầu tư</t>
  </si>
  <si>
    <t>Địa điểm thực hiện dự án</t>
  </si>
  <si>
    <t>Thời gian thực hiện</t>
  </si>
  <si>
    <t>Quy mô đầu tư</t>
  </si>
  <si>
    <t>Mục tiêu đầu tư</t>
  </si>
  <si>
    <t>Tổng mức đầu tư</t>
  </si>
  <si>
    <t>Sở Nông nghiệp và Môi trường</t>
  </si>
  <si>
    <t>xã Phúc Thọ Lâm Hà</t>
  </si>
  <si>
    <t>2026-2030</t>
  </si>
  <si>
    <t>Dự án Bố trí dân cư vùng thiên tai Khu dân cư Tum Le  (thôn Lạc Hưng 1), xã Tánh Linh (giai đoạn 2)</t>
  </si>
  <si>
    <t>xã Tánh Linh</t>
  </si>
  <si>
    <t>Đường giao thông đối ngoại, nội vùng khu dân xư, hệ thống thoát nước, điện chiếu sáng khoảng 2 km</t>
  </si>
  <si>
    <t>Tiếp tục đầu tư nhằm hoàn thiện hạ tầng khu vực bố trí dân cư ổn định cho 90 hộ dân</t>
  </si>
  <si>
    <t>Dự án Ổn định dân di cư tự do Đạ M’Pô, xã Đam Rông 2 (giai đoạn 2)</t>
  </si>
  <si>
    <t>xã Đam Rông 2</t>
  </si>
  <si>
    <t>Đường giao thông nội vùng khu dân cư, điện chiếu sáng NL mặt trời và đường đi khu sản xuất khoảng 4,0km</t>
  </si>
  <si>
    <t>Tiếp tục đầu tư nhằm hoàn thiện hạ tầng khu vực bố trí dân cư ổn định cho 200 hộ dân</t>
  </si>
  <si>
    <t>Dự án ổn định dân di cư tự do vùng Suối Giêng, xã Tân Minh tỉnh Lâm Đồng (giai đoạn 2)</t>
  </si>
  <si>
    <t>xã Tân Minh</t>
  </si>
  <si>
    <t>Đường giao thông đối ngoại từ vùng dự án đi tỉnh lộ 720 khoảng 5,9 km</t>
  </si>
  <si>
    <t>Tiếp tục đầu tư nhằm hoàn thiện hạ tầng khu vực bố trí dân cư ổn định cho 422 hộ dân</t>
  </si>
  <si>
    <t>Dự án bố trí ổn định dân cư vùng đặc biệt khó khăn xã Nam Hà Lâm Hà</t>
  </si>
  <si>
    <t>Nam Hà Lâm Hà</t>
  </si>
  <si>
    <t xml:space="preserve"> Hạ tầng Đường giao thông trên địa bàn 02 thôn đặc biệt khó khăn, điện chiếu sáng mặt trời, khoảng 4,0 km</t>
  </si>
  <si>
    <t>Đầu tư hạ tầng nhằm ổn định cho 150 hộ dân vùng đặc biệt khó khăn, góp phần phát triển kinh tế địa phương</t>
  </si>
  <si>
    <t>Dự án Ổn định dân cư vùng khó khăn thôn Phúc Tiến, Đạ Pe, Phúc Lộc, xã Phúc Thọ Lâm Hà</t>
  </si>
  <si>
    <t>Đường giao thông khoảng 4,5km
Hệ thống Đèn chiếu sáng năng lượng mặt trời</t>
  </si>
  <si>
    <t>Đầu tư hạ tầng nhằm ổn định cho 200 hộ dân vùng đặc biệt khó khăn, góp phần phát triển kinh tế địa phương</t>
  </si>
  <si>
    <t>DA bố trí dân cư vùng ĐBKK thôn Pretieng 2 – xã Phú Sơn Lâm Hà</t>
  </si>
  <si>
    <t>xã Phú Sơn Lâm Hà</t>
  </si>
  <si>
    <t>Đường giao thông liên xóm Thôn Pretieng khoảng 3,2 km</t>
  </si>
  <si>
    <t>Đầu tư hạ tầng nhằm ổn định cho khoảng 700 hộ dân vùng đặc biệt khó khăn, góp phần phát triển kinh tế địa phương</t>
  </si>
  <si>
    <t>Dự án ổn định dân cư vùng đặc biệt khó khăn thôn Tiến Đạt, xã Sông Lũy, tỉnh Lâm Đồng</t>
  </si>
  <si>
    <t xml:space="preserve"> xã Sông Lũy</t>
  </si>
  <si>
    <t>Chiều dài tuyến đường đầu tư: Khoảng 4,2km
Đèn chiếu sáng năng lượng mặt trời</t>
  </si>
  <si>
    <t>Đầu tư hạ tầng nhằm ổn định cho 90 hộ dân vùng đặc biệt khó khăn, góp phần phát triển kinh tế địa phương</t>
  </si>
  <si>
    <t>1.1.2</t>
  </si>
  <si>
    <t>2.1.1</t>
  </si>
  <si>
    <t>Nội dung thành phần số 02 - Phát triển hạ tầng kinh tế - xã hội nông thôn toàn diện, đồng bộ, hiện đại, kết nối hiệu quả với đô thị và thích ứng với biến đổi khí hậu</t>
  </si>
  <si>
    <t>Nội dung số 10: Phát triển công trình cấp nước sạch tập trung tại các xã hoặc liên xã phù hợp với đặc thù vùng, miền, bảo đảm hoạt động hiệu quả, bền vững, …</t>
  </si>
  <si>
    <t>Nâng cấp nhà máy nước Bắc Ruộng và mở rộng tuyến ống cấp nước</t>
  </si>
  <si>
    <t>Trung tâm Nước sạch và Vệ sinh môi trường nông thôn tỉnh Lâm Đồng</t>
  </si>
  <si>
    <t>xã Bắc Ruộng</t>
  </si>
  <si>
    <t>- Xây dựng khu nhà máy công suất 5.000m3/ngày-đêm và các hạng mục phụ trợ kèm theo và mở rộng tuyết ông cấp HDPE D315mm có tổng chiều dài khoảng 8km và phụ kiện kèm theo;</t>
  </si>
  <si>
    <t>Việc đầu tư nâng cấp công trình cấp nước sinh hoạt tập trung là hết sức cấp thiết; trực tiếp giải quyết Tiêu chí số 6.3 (Tiêu chí 6.3 về tỷ lệ hộ được sử dụng nước sạch theo quy chuẩn) trong Bộ tiêu chí quốc gia về xã nông thôn mới và nông thôn mới hiện đại, góp phần đảm bảo an sinh xã hội, nâng cao sức khỏe cộng đồng và thúc đẩy phát triển kinh tế - xã hội tại địa phương; góp phần đạt mục tiêu tại Nghị quyết số 01-NQ/ĐH ngày 26 tháng 8 năm 2025 của Đại hội đại biểu Đảng bộ UBND tỉnh Lâm Đồng lần thứ I, nhiệm kỳ 2025-2030 đã xác định chỉ tiêu về nước sạch như sau: “Đến năm 2030… Tỷ lệ hộ dân nông thôn được sử dụng nước sạch đạt 65%, nước hợp vệ sinh của dân cư nông thôn đạt 99%”.</t>
  </si>
  <si>
    <t>Mở rộng tuyến ống cấp nước xã Tánh Linh</t>
  </si>
  <si>
    <t>Lắp đặt tuyến ống cấp nước HDPE D(63-D250)mm có chiều dài L=23Km và các phụ kiện kèm theo</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</si>
  <si>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Tánh Linh, tỉnh Lâm Đồng đạt tiêu chí nước sạch xã nông thôn mới, nông thôn mới nâng cao.</t>
  </si>
  <si>
    <t>Mở rộng tuyến ống cấp nước xã Suối Kiết</t>
  </si>
  <si>
    <t>xã Suối Kiết</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</si>
  <si>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Suối Kiết, tỉnh Lâm Đồng đạt tiêu chí nước sạch xã nông thôn mới, nông thôn mới nâng cao.</t>
  </si>
  <si>
    <t>Mở rộng tuyến ống cấp nước xã Đức Linh</t>
  </si>
  <si>
    <t xml:space="preserve">xã Đức Linh và Nam Thành.  </t>
  </si>
  <si>
    <t>Lắp đặt tuyến ống cấp nước HDPE D(63-D160) có chiều dài L=37Km và các phụ kiện kèm theo</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</si>
  <si>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Đức Linh, tỉnh Lâm Đồng đạt tiêu chí nước sạch xã nông thôn mới, nông thôn mới nâng cao.</t>
  </si>
  <si>
    <t xml:space="preserve">Nâng cấp nhà máy và Mở rộng tuyến ống cấp nước xã Hàm Tân </t>
  </si>
  <si>
    <t xml:space="preserve">xã Hàm Tân, tỉnh Lâm Đồng </t>
  </si>
  <si>
    <t xml:space="preserve">Cụm xử lý 2.500m3; Bể chứa nước sạch 500m3; Thiết bị bơm cấp 1 và 2;  Tuyến ống cấp nước D250mm-D90mm, chiều dài khoảng 16km và phụ kiện kèm theo; </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</si>
  <si>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Hàm Tân, tỉnh Lâm Đồng đạt tiêu chí nước sạch xã nông thôn mới, nông thôn mới nâng cao. (Sau khi dự án hoàn thành sẽ cung cấp nước bổ sung cho 2.000 hộ dân)</t>
  </si>
  <si>
    <t>Mở rộng tuyến ống cấp nước xã Tân Minh</t>
  </si>
  <si>
    <t xml:space="preserve">xã Tân Minh, tỉnh Lâm Đồng </t>
  </si>
  <si>
    <t xml:space="preserve">  Tuyến ống cấp nước D250mm-D90mm, chiều dài khoảng 20km và phụ kiện kèm theo; </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</si>
  <si>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Tân Minh, tỉnh Lâm Đồng đạt tiêu chí nước sạch xã nông thôn mới, nông thôn mới nâng cao. (Sau khi dự án hoàn thành sẽ cung cấp nước bổ sung cho 1.200 hộ dân)</t>
  </si>
  <si>
    <t>Nâng cấp nhà máy và Tuyến ống chuyển tải xã Hồng Thái - Lương Sơn</t>
  </si>
  <si>
    <t xml:space="preserve">xã Hồng Thái và Lương Sơn, tỉnh Lâm Đồng </t>
  </si>
  <si>
    <t xml:space="preserve">Cụm xử lý 2.500m3; Bể chứa nước sạch 500m3; Thiết bị bơm cấp 1 và 2;  Tuyến ống cấp nước D225mm, chiều dài khoảng 8km và phụ kiện kèm theo; </t>
  </si>
  <si>
    <t>Đáp ứng nhu cầu sử dụng nước của nhân dân địa phương, góp phần khắc phục tình trạng thiếu nước sinh hoạt và phục vụ cho nhu cầu phát triển kinh tế - xã hội, cải thiện sức khỏe, vệ sinh môi trường, góp phần xây dựng xã:  Hồng Thái và Lương Sơn, tỉnh Lâm Đồng đạt tiêu chí nước sạch xã nông thôn mới, nông thôn mới nâng cao. (Sau khi dự án hoàn thành sẽ cung cấp nước bổ sung cho 1.500 hộ dân)</t>
  </si>
  <si>
    <t>Xây dựng Nhà máy nước xã Sơn Điền, tỉnh Lâm Đồng</t>
  </si>
  <si>
    <t>xã Sơn Điền</t>
  </si>
  <si>
    <t xml:space="preserve">Xây dựng khu nhà máy công suất 1.500m3/ngày-đêm và các hạng mục phụ trợ kèm theo; 1 trạm bơm tăng áp và các phụ kiện kèm theo,  lắp đặt tuyến  ống có chiều dài 40km và đường kính từ D63mm đến D250mm </t>
  </si>
  <si>
    <t>Việc đầu tư xây dựng mới công trình cấp nước sinh hoạt tập trung là hết sức cấp thiết; trực tiếp giải quyết Tiêu chí số 6.3 (Tiêu chí 6.3 về tỷ lệ hộ được sử dụng nước sạch theo quy chuẩn) trong Bộ tiêu chí quốc gia về xã nông thôn mới và nông thôn mới hiện đại, góp phần đảm bảo an sinh xã hội, nâng cao sức khỏe cộng đồng và thúc đẩy phát triển kinh tế - xã hội tại địa phương; góp phần đạt mục tiêu tại Nghị quyết số 01-NQ/ĐH ngày 26 tháng 8 năm 2025 của Đại hội đại biểu Đảng bộ UBND tỉnh Lâm Đồng lần thứ I, nhiệm kỳ 2025-2030 đã xác định chỉ tiêu về nước sạch như sau: “Đến năm 2030… Tỷ lệ hộ dân nông thôn được sử dụng nước sạch đạt 65%, nước hợp vệ sinh của dân cư nông thôn đạt 99%”.</t>
  </si>
  <si>
    <t xml:space="preserve">Đảm bảo cơ sở vật chất trường học </t>
  </si>
  <si>
    <t>Đầu tư xây dựng trường THPT Phan Chu Trinh - Cư Jút</t>
  </si>
  <si>
    <t xml:space="preserve">- Xây mới 20 phòng học và 6 phòng bộ môn (có đầy đủ bàn ghế học sinh, giáo viên, bảng và thiết bị theo phòng; hệ thống phòng cháy chữa cháy, hệ thống chống sét; nhà vệ sinh học sinh.
- Sửa chữa, nâng cấp Thư viện, phòng bộ môn Lý - Hóa - Sinh; Sân chơi bãi tập học thể dục.
- Mua Trang thiết bị dạy học tối thiểu theo chương trình GDPT 2018 </t>
  </si>
  <si>
    <t>Số phòng học hiện có (20 phòng/35 lớp) không đủ so với sĩ số học sinh, dẫn đến tình trạng học 2 ca/ngày, ảnh hưởng đến chất lượng giáo dục của nhà trường; Đảm bảo an toàn PCCC; Để đảm bảo thiết bị dạy học tối thiểu theo tiêu chuẩn, định mức theo quy định tại Văn bản hợp nhất số 06/VBHN-BGDĐ ngày 10/6/2024 của Bộ Giáo dục và Đào tạo vì vậy cần bổ sung thêm để đáp ứng nhu cầu dạy học …</t>
  </si>
  <si>
    <t>Xây mới, cải tạo sửa chữa trường phổ thông dân tộc nội trú THCS &amp; THPT Tuy Đức</t>
  </si>
  <si>
    <t>- Sửa chữa, nâng cấp, sơn mới: Khu hiệu bộ; Đầu tư xây dựng bổ sung phòng học bộ môn, các phòng phục vụ học tập, khối phụ trợ,  phòng sinh hoạt chung, sân thể thao và hạ tầng kỹ thuật</t>
  </si>
  <si>
    <t>Xây mới, cải tạo sửa chữa trường phổ thông dân tộc nội trú THCS &amp; THPT Đắk R'lấp</t>
  </si>
  <si>
    <t>- Sửa chữa, nâng cấp, sơn mới: Khu hiệu bộ; phòng học, phòng bộ môn, các phòng phục vụ học tập, khối phụ trợ,  phòng sinh hoạt chung, sân thể thao và hạ tầng kỹ thuật</t>
  </si>
  <si>
    <t xml:space="preserve"> -</t>
  </si>
  <si>
    <t>Đường Giao thông liên xã Đức An đi xã Đắk Song (đoạn từ thôn 8 xã Đức An đi thôn Rừng Lạnh xã Đắk Song kết nối tỉnh lộ 682)</t>
  </si>
  <si>
    <t>Xã Đức An- xã Đắk Song</t>
  </si>
  <si>
    <t>Chiều dài tuyến khoảng 6,7 km với quy mô: Nền đường rộng, Bn= 5,5m; Mặt đường rộng Bm=3.5m; Lề đường Bl= 2m; nền, móng, mặt đường, hệ thống thoát nước và hệ thống ATGT</t>
  </si>
  <si>
    <t>Đầu tư hoàn thiện tuyến đường giao thông liên xã nhằm kết nối thôn 8 xã Đức An với thôn Rừng Lạnh xã Đắk Song, tạo sự liên thông với Quốc lộ 14 và tỉnh lộ 682; đáp ứng nhu cầu đi lại, vận chuyển hàng hóa, nông sản của Nhân dân; từng bước hoàn thiện hạ tầng giao thông nông thôn vùng đồng bào dân tộc thiểu số và miền núi; góp phần thúc đẩy phát triển kinh tế - xã hội, giảm chi phí vận chuyển, nâng cao thu nhập cho người dân, bảo đảm quốc phòng, an ninh và thực hiện các tiêu chí xây dựng nông thôn mới.</t>
  </si>
  <si>
    <t>Đường giao thông liên xã Thuận Hạnh đi xã Đức An tỉnh Lâm Đồng (đoạn từ đập Thuận Tiến thôn Thuận Thành xã Thuận Hạnh đi Thôn Bình An xã Đức An)</t>
  </si>
  <si>
    <t>Xã Thuận hạnh- Xã Đức An</t>
  </si>
  <si>
    <t>Chiều dài tuyến khoảng 3,1 km với quy mô: Nền đường rộng, Bn= 5,5m; Mặt đường rộng Bm=3.5m; Lề đường Bl= 2m; nền, móng, mặt đường, hệ thống thoát nước và hệ thống ATGT</t>
  </si>
  <si>
    <t>Đầu tư xây dựng tuyến đường giao thông liên xã nhằm hoàn thiện mạng lưới giao thông khu vực, tạo điều kiện thuận lợi cho việc đi lại, giao thương giữa xã Thuận Hạnh và xã Đức An; nâng cao khả năng vận chuyển nông sản, hàng hóa; từng bước hoàn thiện kết cấu hạ tầng giao thông nông thôn, thúc đẩy phát triển kinh tế - xã hội, cải thiện đời sống Nhân dân, bảo đảm an toàn giao thông, quốc phòng, an ninh và góp phần thực hiện Chương trình mục tiêu quốc gia xây dựng nông thôn mới.</t>
  </si>
  <si>
    <t>Dự án ổn định dân cư vùng đặc biệt khó khăn thôn Đặk Kual 5 xã Đức An</t>
  </si>
  <si>
    <t>ổn định cho 303 hộ/1315 nhân khẩu; đầu tư xây dựng khoảng 4km đường, Nền đường rộng, Bn= 5,5m; Mặt đường rộng Bm=3.5m; Lề đường Bl= 2m; nền, móng, mặt đường, hệ thống thoát nước và hệ thống ATGT; đường điện 1,4km; nhà văn hóa,...</t>
  </si>
  <si>
    <t>Nhằm hoàn thiện cơ sở hạ tầng giao thông, hạ tầng xã hội của thôn Đắk Kual 5, đáp ứng nhu cầu điện sinh hoạt, giao thông đi lại, vận chuyển nông sản và các mặt hàng hỗ trợ cho sản xuất của người dân để được dể dàng và giảm được chi phí trong sản xuất và tiêu thụ, tăng thu nhập kinh tế cho người dân, từng bước ổn định đời sống. Đảm bảo giao thông thông suốt, khắc phục tình trạng mất an toàn  giao thông, tạo điều kiện thúc đẩy phát triển kinh tế xã hội, đảm bảo Quốc phòng -An ninh trong khu vực.</t>
  </si>
  <si>
    <t>Dự án ổn định dân di cư tự do xã Đắk Môl, huyện Đắk Song (nay là xã Đăk Song)</t>
  </si>
  <si>
    <t>Xây dựng khoảng 9Km đường, với quy mô: Nền đường rộng, Bn= 5,5m; Mặt đường rộng Bm=3.5m; Lề đường Bl= 2m; nền, móng, mặt đường, hệ thống thoát nước và hệ thống ATGT</t>
  </si>
  <si>
    <t>Đầu tư hoàn thiện hệ thống giao thông phục vụ khu vực bố trí ổn định dân di cư tự do; tạo điều kiện thuận lợi cho người dân đi lại, vận chuyển hàng hóa, phát triển sản xuất và tiếp cận các dịch vụ thiết yếu; từng bước ổn định đời sống, nâng cao thu nhập, hoàn thiện kết cấu hạ tầng khu vực dân cư, góp phần thực hiện hiệu quả Đề án ổn định dân di cư tự do, giảm nghèo bền vững, bảo đảm quốc phòng, an ninh và phát triển kinh tế - xã hội vùng đồng bào dân tộc thiểu số và miền núi.</t>
  </si>
  <si>
    <t>Dự án bố trí, sắp xếp, ổn định dân cư biên giới xã Thuận Hạnh, tỉnh Lâm Đồng</t>
  </si>
  <si>
    <t>Ban QLDA ĐTXD KV Đắk Song</t>
  </si>
  <si>
    <t>xã Thuận Hạnh</t>
  </si>
  <si>
    <t>Đầu tư hệ thống đường giao thông nhằm hoàn thiện hạ tầng, ổn định cho các hộ dân vùng đbiên giới, góp phần phát triển kinh tế địa phương</t>
  </si>
  <si>
    <t xml:space="preserve">Xây dựng cầu bê tông (khu dân cư Đạ Sơn), xã Đam Rông 1
</t>
  </si>
  <si>
    <t>xã Đam Rông 1</t>
  </si>
  <si>
    <t xml:space="preserve">- Chiều dài toàn tuyến đường 2 đầu cầu L=200m;  cầu BTCT DƯL, dầm I L=25,7m; Khố cầu: K=7.5m, bê rộng bản mặt cầu B=8.5m; Chiều dài nhịp: Ln=25,70m; </t>
  </si>
  <si>
    <t>Công trình nâng cấp tuyến đường liên xã Hàm Tân – Tân Lập</t>
  </si>
  <si>
    <t>Ban QLDA ĐTXD KV Hàm Tân</t>
  </si>
  <si>
    <t>Tổng chiều dài tuyến khoảng 4,4km, đường rộng 5-6,5m (kể cả lề); kết cấu mặt đường bê tông xi măng; hệ thống thoát nước; hệ thống điện chiếu sáng</t>
  </si>
  <si>
    <t>Sau khi Dự án Nâng cấp tuyến đường liên xã Hàm Tân – Tân Lập được đầu tư xây dựng nhằm từng bước hoàn thiện hệ thống hạ tầng kỹ thuật của của địa phương theo hướng đồng bộ, bền vững; nâng cao chất lượng cuộc sống của người dân; góp phần phát triển kinh tế - xã hội địa phương, bảo đảm an sinh xã hội và ổn định dân cư</t>
  </si>
  <si>
    <t>Ban Quản lý dự án đầu tư xây dựng khu vực Đạ Huoai</t>
  </si>
  <si>
    <t>Nâng cao chất lượng cuộc sống, đảm bảo quyền tiếp cận nước sạch cho người dân nông thôn, vùng đồng bào đồng bào DTTS&amp;MN, vùng khan hiếm nước</t>
  </si>
  <si>
    <t>Dự án ổn định dân cư di cư tự do thôn Tôn K’Long, xã Đạ Tẻh 2, tỉnh Lâm Đồng.</t>
  </si>
  <si>
    <t>Thôn Tôn K’Long, xã Đạ Tẻh 2</t>
  </si>
  <si>
    <t>2026-2027</t>
  </si>
  <si>
    <t>-  Sửa chữa, nâng cấp các tuyến đường tại khu vực dân cư thôn Tôn K’Long đi vào khu sản xuất có chiều dài khoảng 5,7 km
đồng.
- Xây dựng hệ thống điện chiếu sáng bằng năng lượng mặt trời có chiều dài khoảng 5,0 km
- Sửa chữa, nâng cấp công trình nước sạch tập trung (giếng khoan; hệ thống lọc nước, xử lý nước sạch) cho các hộ dân khu vực</t>
  </si>
  <si>
    <t>Bố trí ổn định tại chỗ cho 344 hộ, trong đó có 232 hộ đồng bào dân tộc thiểu số gốc địa phương (Ka Ho, Châu Mạ) thuộc đối tượng di giãn dân và 162 hộ là đồng bào dân tộc (Tày, Nùng, Giao ...) từ nơi khác di cư tự do đến, giúp người dân tiếp cận về cơ sở hạ tầng, các dịch vụ thiết yếu phục vụ trong quá trình sinh sống.</t>
  </si>
  <si>
    <t>Nâng cấp, mở rộng, khôi phục công trình cấp nước khu vực Cư Jút - Nam Dong</t>
  </si>
  <si>
    <t>Xã Cư Jút, xã Nam Dong, tỉnh Lâm Đồng</t>
  </si>
  <si>
    <t>Nâng cấp, sửa chữa và mở rộng công trình cấp nước sinh hoạt tập trung Nghĩa Thắng</t>
  </si>
  <si>
    <t>Xã Kiến Đức, tỉnh Lâm Đồng</t>
  </si>
  <si>
    <t xml:space="preserve">Nâng cấp, sửa chữa và mở rộng công trình cấp nước Tân Hòa </t>
  </si>
  <si>
    <t>Phường Nam Gia Nghĩa, tỉnh Lâm Đồng</t>
  </si>
  <si>
    <t xml:space="preserve">Nâng cấp, sửa chữa, mở rộng và khôi phục công trình cấp nước tập trung Đắk R'tih </t>
  </si>
  <si>
    <t>Xã Tuy Đức, tỉnh Lâm Đồng</t>
  </si>
  <si>
    <t>Xã Thuận Hạnh, tỉnh Lâm Đồng</t>
  </si>
  <si>
    <t xml:space="preserve">Nâng cấp, sửa chữa và mở rộng công trình cấp nước khu vực Đắk Ha </t>
  </si>
  <si>
    <t>Phường Bắc Gia nghĩa, tỉnh Lâm Đồng</t>
  </si>
  <si>
    <t>Nâng cấp, sửa chữa và mở rộng công trình cấp nước sinh hoạt tập trung Nam Dong</t>
  </si>
  <si>
    <t>Xã Nam Dong, tỉnh Lâm Đồng</t>
  </si>
  <si>
    <t>Nâng cấp, sửa chữa, cải tạo, mở rộng và khôi phục cụm công trình cấp nước sinh hoạt Nam Đà - Nam Phú - Nam Hải</t>
  </si>
  <si>
    <t>Xã Nam Đà, tỉnh Lâm Đồng</t>
  </si>
  <si>
    <t xml:space="preserve">Đầu tư hệ thống đường ống, sửa chữa, cải tạo, mở rộng các hạng mục trạm lấy nước, trạm xử lý nước, cấp nước, hệ thống thống điện, thay thế mạng lưới tuyến ống dẫn, cấp nước sạch hiện có đang bị hư hỏng, xuống cấp nghiệp trong đồng thời đối nối mở rộng mạng lưới đường ống cấp nước để khôi phục cấp nước sạch cho khoảng 1.000 hộ dân xã Nam Đà sử dụng ổn định lâu dài. </t>
  </si>
  <si>
    <t xml:space="preserve">Nâng cấp, sửa chữa và mở rộng công trình cấp nước sinh hoạt tập trung Trúc Sơn </t>
  </si>
  <si>
    <t>Xã Cư Jút, tỉnh Lâm Đồng</t>
  </si>
  <si>
    <t>Nâng cấp, sửa chữa, mở rộng và khôi phục cụm công trình cấp nước Sa Pa - Bu Đắk</t>
  </si>
  <si>
    <t>Xã Thuận An, tỉnh Lâm Đồng</t>
  </si>
  <si>
    <t>Nâng cấp, sửa chữa và mở rộng công trình cấp nước sinh hoạt Bon Philate - Tân Bình</t>
  </si>
  <si>
    <t>Xã Quảng Tân, tỉnh lâm Đồng</t>
  </si>
  <si>
    <t xml:space="preserve">Nâng cấp, sửa chữa, mở rộng và khôi phục công trình cấp nước Đắk Mil </t>
  </si>
  <si>
    <t>Xã Đức Lập, tỉnh Lâm Đồng</t>
  </si>
  <si>
    <t>Nâng cấp, sửa chữa, mở rộng khôi phục công trình cấp nước Thuận Hoà</t>
  </si>
  <si>
    <t>Nâng cấp, sửa chữa, mở rộng và khôi phục công trình cấp nước Bon Băng Sim</t>
  </si>
  <si>
    <t>Xã Trường Xuân, tỉnh Lâm Đồng</t>
  </si>
  <si>
    <t>công trình dừng hoạt động nhưng người dân không có nguồn nước sạch sử dụng; thực hiện xây dựng Nhà máy nước sạch công suất 550m3/ngày đêm cung cấp nước sạch phục vụ sinh hoạt cho khoảng 800 hộ dân; Thực hiện nâng cấp, sửa chữa, cải tạo, mở  rộng các hạng mục trạm lấy nước, trạm xử lý nước, cấp nước, hệ thống thống điện và khôi phục xây lắp đặt mới mạng lưới tuyến ống dẫn, cấp nước sạch phục vụ cho nhu cầu sinh hoạt của các hộ dân khu vực cần nước sạch</t>
  </si>
  <si>
    <t>Nâng cấp, sửa chữa và mở rộng công trình cấp nước Long Sơn</t>
  </si>
  <si>
    <t>Xã Đắk Sắk, tỉnh Lâm Đồng</t>
  </si>
  <si>
    <t>Công trình đang hoạt động không ổn định; thực hiện giải pháp bổ sung nguồn nước bị thiếu hụt; cải tạo, sửa chữa thay thế các thiết bị máy móc vận hành, lắp đặt hệ thống lọc xử lý nước đạt quy chuẩn, thay thế mạng lưới đường ống cấp nước bị hư hỏng xuống cấp nghiêm trọng, gây thất thoát nguồn nước sạch, không đảm bảo cấp nước ổn định cho khoảng 300 nhân dân sử dụng bằng hệ thống đường ống mới (bao gồm thiết bị, đấu nối hộ gia đình)</t>
  </si>
  <si>
    <t>Nâng cấp, sửa chữa và mở rộng công trình cấp nước bon Bu Sóp</t>
  </si>
  <si>
    <t>Phường Đông Gia Nghĩa, tỉnh Lâm Đồng</t>
  </si>
  <si>
    <t>Công trình đang hoạt động; thực hiện giải pháp bổ sung nguồn nước bị thiếu hụt; cải tạo, sửa chữa thay thế các thiết bị máy móc vận hành, bể chứa nước, hệ thống điện, lắp đặt hệ thống lọc xử lý nước đạt quy chuẩn, thay thế mạng lưới đường ống cấp nước bị hư hỏng xuống cấp nghiêm trọng, gây thất thoát nguồn nước sạch, không đảm bảo cấp nước ổn định cho khoảng 200 nhân dân sử dụng bằng hệ thống đường ống mới (bao gồm thiết bị, đấu nối hộ gia đình)</t>
  </si>
  <si>
    <t>Nâng cấp, sửa chữa và mở rộng công trình cấp nước sinh hoạt tập trung Bon U3</t>
  </si>
  <si>
    <t>Nâng cấp, sửa chữa và mở rộng công trình cấp nước sinh hoạt tập trung bon Sa Ú Dru</t>
  </si>
  <si>
    <t>Xã Quảng Khê, tỉnh Lâm Đồng</t>
  </si>
  <si>
    <t>Công trình đang hoạt động; thực hiện giải pháp bổ sung nguồn nước bị thiếu hụt; cải tạo, sửa chữa thay thế các thiết bị máy móc vận hành, lắp đặt hệ thống lọc xử lý nước đạt quy chuẩn, thay thế mạng lưới đường ống cấp nước bị hư hỏng xuống cấp nghiêm trọng, gây thất thoát nguồn nước sạch, không đảm bảo cấp nước ổn định cho khoảng 200 nhân dân sử dụng bằng hệ thống đường ống mới (bao gồm thiết bị, đấu nối hộ gia đình)</t>
  </si>
  <si>
    <t xml:space="preserve">Nâng cấp, sửa chữa và mở rộng công trình cấp nước sinh hoạt tập trung bon B'Dơng </t>
  </si>
  <si>
    <t>Công trình đang hoạt động; thực hiện giải pháp bổ sung nguồn nước bị thiếu hụt; cải tạo, sửa chữa thay thế các thiết bị máy móc vận hành, lắp đặt hệ thống lọc xử lý nước đạt quy chuẩn, thay thế mạng lưới đường ống cấp nước bị hư hỏng xuống cấp nghiêm trọng, gây thất thoát nguồn nước sạch, không đảm bảo cấp nước ổn định cho khoảng 150 nhân dân sử dụng bằng hệ thống đường ống mới (bao gồm thiết bị, đấu nối hộ gia đình)</t>
  </si>
  <si>
    <t>Nâng cấp, sửa chữa và mở rộng công trình cấp nước sinh hoạt tập trung Tiểu khu 839-840</t>
  </si>
  <si>
    <t>Xã Đắk Wil, tỉnh Lâm Đồng</t>
  </si>
  <si>
    <t>Công trình đang hoạt động; thực hiện giải pháp bổ sung nguồn nước bị thiếu hụt; cải tạo, sửa chữa thay thế các thiết bị máy móc vận hành, bể chứa nước, hệ thống điện, lắp đặt hệ thống lọc xử lý nước đạt quy chuẩn, thay thế mạng lưới đường ống cấp nước bị hư hỏng xuống cấp nghiêm trọng, gây thất thoát nguồn nước sạch, không đảm bảo cấp nước ổn định cho khoảng 150 nhân dân sử dụng bằng hệ thống đường ống mới (bao gồm thiết bị, đấu nối hộ gia đình)</t>
  </si>
  <si>
    <t>VIII</t>
  </si>
  <si>
    <t>Trường Cao đằng Đà Lạt</t>
  </si>
  <si>
    <t>Cải tạo, sửa chữa trường Cao đẳng Đà Lạt</t>
  </si>
  <si>
    <t>Số 01 Hoàng Văn Thụ, phường Xuân Hương - Đà Lạt</t>
  </si>
  <si>
    <t>- Xây dựng mới nhà để xe học sinh, sinh viên.
- Xây dựng hệ thống phòng cháy chữa cháy ngoài nhà.
- Cải tạo, sửa chữa khối văn phòng (Khối nhà A).
- Cải tạo, sửa chữa khối thư viện và phòng hội thảo (Khối nhà B).
- Cải tạo, sửa chữa ký túc xá 200 chỗ.
- Bê tông nền sân khu vực trước khu bếp, khu ký túc xá và 2 bên hông hội
trường.
- Cải tạo, sửa chữa khối 15 phòng học (Khối nhà D).
- Cải tạo, sửa chữa khối 10 phòng học (Khối nhà E).
- Cải tạo, sửa chữa khối 10 phòng học (Khối nhà F).
- Cải tạo, sửa chữa nhà ăn, nhà bếp.G79</t>
  </si>
  <si>
    <t>Đảm bảo cơ sở vật chất phục vụ cho công tác giảng dạy và các hạot động khác cho học sinh,sinh viên của nhà trường</t>
  </si>
  <si>
    <t>Xây dựng ký túc xã sinh viên</t>
  </si>
  <si>
    <t>Xây dựng ký túc xã sinh viên quy mô 5 tầng; diện tích sàn 11.000 m2</t>
  </si>
  <si>
    <t>Đảm bảo cơ sở vật chất phục vụ cho sinh viên</t>
  </si>
  <si>
    <t>Dự án bố trí dân cư vùng lũ xã Nam Đà, tỉnh Lâm Đồng (giai đoạn 2)</t>
  </si>
  <si>
    <t>xã Nam Đà</t>
  </si>
  <si>
    <t>+ Đường giao thông đối ngoại, Đường giao thông nội vùng
'+ San nền khu dân cư: khoảng 4,85ha.
+ Các công trình phụ trợ khác</t>
  </si>
  <si>
    <t>Tiếp tục đầu tư nhằm hoàn thiện hạ tầng khu vực khu dân cư tập trung đã đầu tư GĐ1 để di dời 124 hộ dân vùng thiên tại về nơi ở mới nhằm hoàn thiện mục tiêu dự án</t>
  </si>
  <si>
    <t>Dự án ổn định dân cư vùng đặc biệt khó khăn khu vực đầu thác thôn Đăk Na, xã Krông Nô, tỉnh Lâm Đồng</t>
  </si>
  <si>
    <t>xã Krông Nô</t>
  </si>
  <si>
    <t>Khoảng 8 Km đường GTNT loại B</t>
  </si>
  <si>
    <t>Dự án bố trí ổn định dân di cư tự do xã Nam Dong, tỉnh Lâm Đồng (giai đoạn 2)</t>
  </si>
  <si>
    <t>Ban QLDA ĐTXD KV Cư Jut</t>
  </si>
  <si>
    <t xml:space="preserve"> xã Nam Dong</t>
  </si>
  <si>
    <t xml:space="preserve"> + Công trình Giao thông 
'+ Công trình nước sạch</t>
  </si>
  <si>
    <t>Tiếp tục đầu tư nhằm hoàn thiện hạ tầng khu vực bố trí dân cư ổn định cho 483 hộ dân</t>
  </si>
  <si>
    <t>Dự án bố trí, sắp xếp, ổn định dân cư biên giới xã Đắk Wil, tỉnh Lâm Đồng</t>
  </si>
  <si>
    <t>xã Đắk Wil</t>
  </si>
  <si>
    <t>Đầu tư nâng cấp, sửa chữa 8 tuyến đường giao thông khoảng 8,5 km tại các thôn, bon trên địa bàn xã biên giới theo Đề án được duyệt</t>
  </si>
  <si>
    <t>Dự án: Nâng cấp, sửa chữa Đường giao thông liên xã Quảng Sơn đi Quảng Hòa (đoạn đầu tuyến xã Quảng Sơn).</t>
  </si>
  <si>
    <t xml:space="preserve"> xã Quảng Sơn, Quảng Hòa</t>
  </si>
  <si>
    <t>- Chiều dài tuyến: Khoảng 6,1 km.
- Loại công trình: Công trình giao thông cấp IV
+ Cấp thiết kế: Đường cấp VI miền núi;
+ Mặt đường cấp cao A1, tải trọng trục thiết kế 100KN;
+ Công trình thoát nước quy mô vĩnh cửu, tải trọng thiết kế HL93 đối với cống ngang đường và 0,65HL93 đối với cống thoát nước dọc;
- Chiều rộng nền đường Bnền=6m, chiều rộng mặt đường; Bmặt=3,5m; chiều rộng lề Bl=(2bên)x1,25m=2,5m;
+ Hệ thống ATGT: Theo quy chuẩn quốc gia về báo hiệu đường bộ QCVN 41: 2024.</t>
  </si>
  <si>
    <t>Việc đầu tư tuyến đường này là rất cần thiết và người dân rất mong đợi. Đầu tư tuyến đường tạo sự kết nối giao thông giữa 2 xã Quảng Sơn và Quảng Hòa cùng các thôn/bon được thuận lợi, đáp ứng nhu cầu đi lại, nâng cao mức lưu chuyển hàng hóa phục vụ sản xuất, tạo điều kiện thuận lợi cho việc giao thương, nâng cao đời sống vật chất, tinh thần, góp phần phát triển kinh tế - xã hội tại địa phương nói chung và đồng bào dân tộc thiểu số nói riêng. Tuyến đường sau hoàn thành phục nhu cầu đi lại cho người dân các thôn Đắk Snao Quảng  Sơn, thôn 11 va thôn 12 xã Quảng Hòa</t>
  </si>
  <si>
    <t>Dự án bố trí, sắp xếp, ổn định dân cư biên giới xã Quảng Trực, tỉnh Lâm Đồng</t>
  </si>
  <si>
    <t>xã Quảng Trực</t>
  </si>
  <si>
    <t>Đầu tư  nâng cấp, sửa chữa một số tuyến đường giao thông tại các thôn, bon trên địa bàn xã biên giới theo Đề án được duyệt</t>
  </si>
  <si>
    <t>Dự án bố trí, sắp xếp, ổn định dân cư biên giới xã Thuận An, tỉnh Lâm Đồng</t>
  </si>
  <si>
    <t>xã Thuận An</t>
  </si>
  <si>
    <t>Đơn vị: Triệu đồng</t>
  </si>
  <si>
    <t>Kế hoạch đầu tư công trung hạn giai đoạn 2026-2030</t>
  </si>
  <si>
    <t>Ngân sách địa phương (ngân sách tỉnh)</t>
  </si>
  <si>
    <t>Kế hoạch vốn năm 2026</t>
  </si>
  <si>
    <t>Xây mới, cải tạo sửa chữa trường phổ thông dân tộc nội trú THCS &amp; THPT Cư Jút</t>
  </si>
  <si>
    <t>xã Cư Jút</t>
  </si>
  <si>
    <t>Đầu tư bổ sung phòng học chức năng; phòng sinh hoạt chung, phòng chờ giáo viên; cải tạo hệ thống sân trường hạ tầng kỹ thuật</t>
  </si>
  <si>
    <t>Đầu tư xây dựng Trường PTDTNT THCS và THPT Đắk Mil</t>
  </si>
  <si>
    <t>Xây dựng mới 01 nhà 3 tầng, gồm: các khối phòng học tập, khối phòng hỗ trợ học tập, khối phụ trợ; mua sắm trang thiết bị</t>
  </si>
  <si>
    <t>Xây dựng mới, sửa chữa, cải tạo một số hạng mục Trường trung học phổ thông Đức Linh</t>
  </si>
  <si>
    <t>Cải tạo chống cấp trường học đầu tư xây dựng bổ sung một số hạng mục</t>
  </si>
  <si>
    <t>Xây mới, cải tạo sửa chữa trường trung học phổ thông dân tộc nội trú N'Trang Lơng</t>
  </si>
  <si>
    <t xml:space="preserve"> Đầu tư bổ sung phòng học bộ môn; cải tạo phòng học, khối phòng quản trị, khối phòng học tập, khối hỗ trợ học tập, khối phụ trợ, khối phục vụ sinh hoạt và hạ tầng kỹ thuật </t>
  </si>
  <si>
    <t xml:space="preserve"> Đảm bảo cơ sở vật chất trường học  </t>
  </si>
  <si>
    <t>Trường THPT Lê Hồng Phong</t>
  </si>
  <si>
    <t>Xã Hoà Ninh</t>
  </si>
  <si>
    <t>Xây dựng mới 06 phòng học, 03 phòng học bộ môn, 01 thư viện, 01 phòng thiết bị giáo dục, 01 phòng truyền thống, 04 phòng tổ chuyên môn, 01 nhà kho, 03 phòng nghỉ giáo viên, 01 nhà đa năng, hệ thống báo cháy tự động, 01 khu vệ sinh giáo viên và 01 khu vệ sinh học sinh</t>
  </si>
  <si>
    <t>Xây mới và nâng cấp, cải tạo, sửa chữa Trường THCS&amp;THPT Lê Hữu Trác</t>
  </si>
  <si>
    <t>2026-2031</t>
  </si>
  <si>
    <t>Nâng cấp, cải tạo, sửa chữa : Nhà lớp học 08 phòng 02 tầng; Khối phòng học 06 phòng 2 tầng; Khối phòng học 02 phòng 1 tầng (03 khối); Khối phòng học 03 phòng 1 tầng; Khối hành chính 04 phòng 1 tầng; Khối nhà hiệu bộ 07 phòng 1 tầng; Nâng cấp, cải tạo, sửa chữa;  Hạ tầng ngoài nhà; xây mới khối lớp học 10 phòng</t>
  </si>
  <si>
    <t>Đầu tư nâng cấp, sửa chữa 6 tuyến đường giao thông khoảng 4 km tại các thôn, bon trên địa bàn xã biên giới theo Đề án được duyệt</t>
  </si>
  <si>
    <r>
      <t xml:space="preserve">Xây dựng mới trạm xử lý nước lấy nước mặt từ Hồ Tân Hiệp 1 do Công ty quản lý khai thác với công suất 500m3/ngày.đêm để cấp nước cho vùng lân cận chưa có nguồn nước sạch cho </t>
    </r>
    <r>
      <rPr>
        <b/>
        <sz val="11"/>
        <rFont val="Times New Roman"/>
        <family val="1"/>
      </rPr>
      <t>khoảng 800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trong khu vực.</t>
    </r>
  </si>
  <si>
    <r>
      <t xml:space="preserve">Xây dựng bổ sung trạm xử lý nước lấy nước mặt từ hồ Đắk R'tih do Công ty quản lý khai thác với công suất 500m3/ngày.đêm để cấp nước cho vùng lân cận chưa có nguồn nước sạch cho </t>
    </r>
    <r>
      <rPr>
        <b/>
        <sz val="11"/>
        <rFont val="Times New Roman"/>
        <family val="1"/>
      </rPr>
      <t>khoảng 700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khu vực xã Đắk Rtih trước sáp nhập (nay là xã Đắk Buk So).</t>
    </r>
  </si>
  <si>
    <r>
      <t xml:space="preserve">Bổ sung, nâng cấp hệ thống máy bơm, cụm xử lý nước; cải tạo, sửa chữa thay thế các tuyến đường ống cấp nước bị hư hỏng xuống cấp nghiêm trọng, gây thất thoát nguồn nước sạch, không đảm bảo cấp nước ổn định cho </t>
    </r>
    <r>
      <rPr>
        <b/>
        <sz val="11"/>
        <rFont val="Times New Roman"/>
        <family val="1"/>
      </rPr>
      <t>khoảng 800 hộ dân</t>
    </r>
    <r>
      <rPr>
        <sz val="11"/>
        <rFont val="Times New Roman"/>
        <family val="1"/>
      </rPr>
      <t xml:space="preserve"> của công trình và kết nối vào mạng lưới của công trình cấp nước Bon Kon Hao và Thôn 2 để nâng cao chất lượng nguồn nước cung cấp cho người dân, thay thế đường ống, kết nối hộ dân để đồng bộ cấp nước</t>
    </r>
  </si>
  <si>
    <r>
      <t xml:space="preserve">Công trình đang hoạt động; thực hiện thay thế hệ thống mạng lưới đường ống cấp nước bị hư hỏng xuống cấp nghiêm trọng, gây thất thoát nguồn nước sạch, không đảm bảo cấp nước ổn định cho </t>
    </r>
    <r>
      <rPr>
        <b/>
        <sz val="11"/>
        <rFont val="Times New Roman"/>
        <family val="1"/>
      </rPr>
      <t>khoảng 1.200 hộ dân</t>
    </r>
    <r>
      <rPr>
        <sz val="11"/>
        <rFont val="Times New Roman"/>
        <family val="1"/>
      </rPr>
      <t xml:space="preserve"> sử dụng bằng hệ thống đường ống mới (bao gồm thiết bị, đấu nối hộ gia đình) và thực hiện đấu nối, mở rộng phạm vi cấp nước của công trình cấp nước Thôn 1 vào chung hệ thống</t>
    </r>
  </si>
  <si>
    <r>
      <t xml:space="preserve">Nâng cấp, sửa chữa và mở rộng công trình để cung cấp nguồn nước sạch cho nhu cầu sinh hoạt cho </t>
    </r>
    <r>
      <rPr>
        <b/>
        <sz val="11"/>
        <rFont val="Times New Roman"/>
        <family val="1"/>
      </rPr>
      <t>khoảng 600 hộ dân</t>
    </r>
    <r>
      <rPr>
        <sz val="11"/>
        <rFont val="Times New Roman"/>
        <family val="1"/>
      </rPr>
      <t xml:space="preserve"> với quy mô đầu tư xây dựng Nhà máy cấp nước sạch với quy mô 400m3/ngày.đêm để cấp nước ổn định cho các hộ dân đang sử dụng và mở rộng phạm vi cấp nước phục vụ nhu cầu của người dân khu vực lân cận. Tận dụng các hạng mục công trình cấp nước Trúc Sơn còn sử dụng được để sửa chữa.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khu vực.</t>
    </r>
  </si>
  <si>
    <r>
      <t xml:space="preserve">Tận dụng các hạng mục công trình cấp nước (Bon Sa Pa 1,2; Bon Bu Đắk 1,2) còn sử dụng được để sửa chữa. Xây dựng bổ sung trạm xử lý nước lấy nước mặt từ hồ Núi Lửa do Công ty quản lý khai thác với công suất 500m3/ngày.đêm để cấp nước cho vùng lân cận chưa có nguồn nước sạch cho </t>
    </r>
    <r>
      <rPr>
        <b/>
        <sz val="11"/>
        <rFont val="Times New Roman"/>
        <family val="1"/>
      </rPr>
      <t>khoảng 1.000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khu vực.</t>
    </r>
  </si>
  <si>
    <r>
      <t xml:space="preserve">Tận dụng các hạng mục công trình cấp nước Bon Philata và thôn Tân Bình còn sử dụng được để sửa chữa. Xây dựng mới trạm xử lý nước lấy nước mặt từ Hồ Số 3 do Công ty quản lý khai thác với công suất 500m3/ngày.đêm để cấp nước cho vùng lân cận chưa có nguồn nước sạch cho </t>
    </r>
    <r>
      <rPr>
        <b/>
        <sz val="11"/>
        <rFont val="Times New Roman"/>
        <family val="1"/>
      </rPr>
      <t>khoảng 700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trong khu vực.</t>
    </r>
  </si>
  <si>
    <r>
      <t xml:space="preserve">Thực hiện giải pháp bổ sung xây dựng trạm xử lý nước mặt, bể chứa nước sạch, hệ thống điện, lắp đặt thiết bị vận hành, thay thế một số tuyến đường ống cấp nước bị hư hỏng xuống cấp nghiêm trọng, gây thất thoát nguồn nước sạch, không đảm bảo cấp nước ổn định cho </t>
    </r>
    <r>
      <rPr>
        <b/>
        <sz val="11"/>
        <rFont val="Times New Roman"/>
        <family val="1"/>
      </rPr>
      <t>1.100 hộ dân</t>
    </r>
    <r>
      <rPr>
        <sz val="11"/>
        <rFont val="Times New Roman"/>
        <family val="1"/>
      </rPr>
      <t xml:space="preserve"> sử dụng và phát triển mới cho các khu vực lận cận </t>
    </r>
    <r>
      <rPr>
        <b/>
        <sz val="11"/>
        <rFont val="Times New Roman"/>
        <family val="1"/>
      </rPr>
      <t>khoảng 500 hộ dân</t>
    </r>
    <r>
      <rPr>
        <sz val="11"/>
        <rFont val="Times New Roman"/>
        <family val="1"/>
      </rPr>
      <t xml:space="preserve"> đang có nhu cầu sử dụng nước sinh hoạt</t>
    </r>
  </si>
  <si>
    <r>
      <t xml:space="preserve">Công trình dừng hoạt động nhưng nhân dân đang có nhu cầu sử dụng nguồn nước sạch; Xây dựng mới trạm xử lý nước lấy nước mặt từ hồ Thuận Thành do Công ty quản lý khai thác với công suất 200m3/ngày.đêm để cấp nước cho vùng lân cận chưa có nguồn nước sạch cho </t>
    </r>
    <r>
      <rPr>
        <b/>
        <sz val="11"/>
        <rFont val="Times New Roman"/>
        <family val="1"/>
      </rPr>
      <t>khoảng 300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trong khu vực.</t>
    </r>
  </si>
  <si>
    <t>Trường THPT Trường Chinh</t>
  </si>
  <si>
    <t>Xã Nhận Cơ</t>
  </si>
  <si>
    <t xml:space="preserve">Nâng cấp, cải tạo, sửa chữa, xây mới cơ sở vật chất </t>
  </si>
  <si>
    <t>Công trình Đường giao thông liên xã Cát Tiên 3 ( thôn Trung Hưng ) đi xã Cát Tiên ( thôn 3)</t>
  </si>
  <si>
    <t>Xã Cát Tiên 3, xã Cát Tiên</t>
  </si>
  <si>
    <t>Chiều dài 2,3 km . Mặt 5,5m. Lề 0,5</t>
  </si>
  <si>
    <t>Đáp ứng nhu cầu giao thông đi lại liên vùng đồng bào và phục vụ cho nhu cầu phát triển kinh tế - xã hội. Đáp ứng nhu cầu đi lại, vận chuyển hàng hóa, nông sản của nhân dân và từng bước hoàn thiện hạ tầng giao thông nông thôn, đặc biệt là vùng đồng bào dân tộc khó khăn về đi lại. Góp phần thúc đẩy phát triển kinh tế - xã hội, giảm chi phí vận chuyển, nâng cao thu nhập cho người dân, bảo đảm quốc phòng, an ninh và thực hiện các tiêu chí xây dựng nông thôn mới</t>
  </si>
  <si>
    <t>Nội dung số 12: Thực hiện bố trí ổn định dân cư (với các hình thức bố trí: Tập trung hình thành điểm dân cư mới; xen ghép vào các điểm dân cư hiện có hoặc ổn định tại chỗ đối với địa bàn không có quỹ đất để bố trí tái định cư) theo quy hoạch, kế hoạch của Nhà nước tại các vùng: Thiên tai, đặc biệt khó khăn, biên giới, hải đảo, di cư tự do, khu rừng đặc dụng</t>
  </si>
  <si>
    <t>CŨ</t>
  </si>
  <si>
    <t>MỚI</t>
  </si>
  <si>
    <t>CHÊNH</t>
  </si>
  <si>
    <r>
      <t xml:space="preserve">Giá trị "01 Điểm" phân bổ vốn ĐTPT </t>
    </r>
    <r>
      <rPr>
        <i/>
        <sz val="14"/>
        <rFont val="Times New Roman"/>
        <family val="1"/>
        <charset val="163"/>
      </rPr>
      <t>(triệu đồng)</t>
    </r>
  </si>
  <si>
    <r>
      <t xml:space="preserve">Dự kiến vốn ĐTPT được phân bổ
</t>
    </r>
    <r>
      <rPr>
        <i/>
        <sz val="14"/>
        <rFont val="Times New Roman"/>
        <family val="1"/>
        <charset val="163"/>
      </rPr>
      <t>(triệu đồng)</t>
    </r>
  </si>
  <si>
    <r>
      <t xml:space="preserve">Xã phấn đấu đạt chuẩn NTM hiện đại </t>
    </r>
    <r>
      <rPr>
        <b/>
        <sz val="12"/>
        <rFont val="Times New Roman"/>
        <family val="1"/>
        <charset val="163"/>
      </rPr>
      <t>(DỰ KIẾN)</t>
    </r>
    <r>
      <rPr>
        <sz val="12"/>
        <rFont val="Times New Roman"/>
        <family val="1"/>
        <charset val="163"/>
      </rPr>
      <t xml:space="preserve"> </t>
    </r>
  </si>
  <si>
    <r>
      <t xml:space="preserve">Đầu tư xây dựng Nhà máy cấp nước sạch sử dụng nguồn nước mặt tại hồ Đắk Diêr, xã Cư Jút để cấp nước bổ sung và mở rộng phạm vi cấp nước từ các công trình cấp nước sinh hoạt tập trung địa bàn xã Cư Jút (xã Cư Knia trước sắp xếp) và xã Nam Dong (xã Đắk Đ’rông trước sắp xếp) với công xuất 1.380m3/ngày.đêm để cấp nước cho vùng lân cận chưa có nguồn nước sạch cho </t>
    </r>
    <r>
      <rPr>
        <b/>
        <sz val="11"/>
        <rFont val="Times New Roman"/>
        <family val="1"/>
      </rPr>
      <t>khoảng 2.500 hộ dân</t>
    </r>
    <r>
      <rPr>
        <sz val="11"/>
        <rFont val="Times New Roman"/>
        <family val="1"/>
      </rPr>
      <t>; Thực hiện xây dựng mới công trình thu nước mặt, hệ thống xử lý nước, bể chứa nước thương phẩm, nhà quản lý vận hành, Xây dựng mạng lưới hệ thống tuyến ống cấp nước để lắp đặt mới, mở rộng tuyến ống cấp nước phục vụ cho toàn bộ các hộ dân khu vực.</t>
    </r>
  </si>
  <si>
    <t>Phụ lục số 3</t>
  </si>
  <si>
    <t>Phụ lục số 4</t>
  </si>
  <si>
    <t>THUYẾT MINH PHƯƠNG ÁN PHÂN BỔ DỰ TOÁN CHI NGÂN SÁCH NHÀ NƯỚC, KẾ HOẠCH ĐẦU TƯ CÔNG VỐN NGÂN SÁCH NHÀ NƯỚC NĂM 2026 CHO CẤP XÃ (Chi tiết)</t>
  </si>
  <si>
    <t>(Kèm theo Tờ trình số      /TTr-UBND ngày     tháng     năm 2026 của Ủy ban nhân dân tỉnh)</t>
  </si>
  <si>
    <t>THUYẾT MINH PHƯƠNG ÁN PHÂN BỔ DỰ TOÁN CHI NGÂN SÁCH NHÀ NƯỚC, KẾ HOẠCH ĐẦU TƯ CÔNG VỐN NGÂN SÁCH NHÀ NƯỚC NĂM 2026 
CHO CẤP TỈNH, CẤP XÃ 
(Tổng thể)</t>
  </si>
  <si>
    <t xml:space="preserve"> - Để từng bước ổn định đời sống kinh tế xã hội, góp phần ổn định dân cư cho khu vực này việc xác định sự cần thiết, tính chất cấp bách của việc thực hiện dự án Xâỵ dựng cầu bê tông (khu dân cư Đạ Sơn), xã Đam Rông 1 là hết sức cấp bách và cần thiết.
- Đây là công trình cầu có tính chất phức tạp gồm có dầm cầu DUL, móng mố trụ vĩnh cửu, có kết cấu phức tạp, yêu cầu kỹ thuật cao …; Do đó, UBND xã  Đam Rông 1 đề xuất Ban quản lý dự án ĐTXD khu vực Đam Rông thực hiện việc đầu tư dự án Xâỵ dựng cầu bê tông (khu dân cư Đạ Sơn), xã Đam Rông 1</t>
  </si>
  <si>
    <r>
      <t xml:space="preserve">Nâng cấp, sửa chữa, và mở rộng công trình cấp nước sinh hoạt Nghĩa Thắng để cung cấp nguồn nước sạch cho nhu cầu sinh hoạt cho </t>
    </r>
    <r>
      <rPr>
        <b/>
        <sz val="11"/>
        <rFont val="Times New Roman"/>
        <family val="1"/>
      </rPr>
      <t>khoảng 1.300 hộ dân</t>
    </r>
    <r>
      <rPr>
        <sz val="11"/>
        <rFont val="Times New Roman"/>
        <family val="1"/>
      </rPr>
      <t xml:space="preserve"> với công xuất 900m3/ngày.đêm để cấp nước ổn định cho các hộ dân đang sử dụng và mở rộng phạm vi cấp nước phục vụ nhu cầu của người dân khu vực lân cận. Xây dựng mới công trình thu nước mặt, khu lắp mới hệ thống đường ống, lấy nguồn nước mặt từ công trình hồ Cầu tư để dẫn nước vào hệ thống xử lý; Xây dựng mới nhà quản lý vận hành công trình; Thay thế tuyến ống cấp nước bị hư hỏng, thất thoát lớn để đảm bảo cấp nước phục vụ cho các hộ dân trên tuyến cấp nước. Mở rộng mạng lưới cấp nước để phục vụ cho các hộ dân khu vực lân cận công trình có nhu cầu sử dụng nước, với hệ thống tuyến ống cấp nước sẵn có cho toàn bộ các hộ dân khu vực địa bàn các thôn Quảng Thành, Quảng Chánh, Quảng Thọ, Quảng Thuận, Quảng Tiến và Bon Bu Za Rá thuộc xã Kiến Đức (xã Nghĩa Thắng trước sắp xếp).</t>
    </r>
  </si>
  <si>
    <t>Phụ lục số 2
DANH MỤC DỰ ÁN ĐẦU TƯ CÔNG VỐN NGÂN SÁCH NHÀ NƯỚC NĂM 2026 THỰC HIỆN CHƯƠNG TRÌNH MỤC TIÊU QUỐC GIA XÂY DỰNG NÔNG THÔN MỚI, GIẢM NGHÈO BỀN VỮNG VÀ PHÁT TRIỂN KINH TẾ - XÃ HỘI VÙNG ĐỒNG BÀO DÂN TỘC THIỂU SỐ VÀ MIỀN NÚI GIAI ĐOẠN 2026-2030</t>
  </si>
  <si>
    <t>PHỤ LỤC</t>
  </si>
  <si>
    <t>Nội dung thành phần số 1: Phát triển con người Việt Nam có nhân cách và lối sống tốt đẹp</t>
  </si>
  <si>
    <t>1.2.1</t>
  </si>
  <si>
    <t>Nội dung thành phần số 2: Xây dựng môi trường văn hóa lành mạnh, văn minh; phát triển hệ thống hạ tầng, cảnh quan, thiết chế văn hóa đồng bộ, hiệu quả</t>
  </si>
  <si>
    <t>2. Nâng cao năng lực vận hành, hiệu quả hoạt động của các thiết chế văn hóa cơ sở</t>
  </si>
  <si>
    <t>2.1.2</t>
  </si>
  <si>
    <t>1.3. Phát triển thể lực, tầm vóc và kỹ năng sống cho con người Việt Nam</t>
  </si>
  <si>
    <t xml:space="preserve">
1.3.1. Triển khai phong trào thể dục, thể thao cho mọi người, góp phần xây dựng con người Việt Nam phát triển toàn diện, đáp ứng yêu cầu công nghiệp hóa, hiện đại hóa và hội nhập quốc tế. Hình thành các khu trung tâm thể dục thể thao của xã, phường, gắn với quảng trường, công viên, thiết chế văn hóa tại cơ sở, trường học; các điểm tập thể thao với trang thiết bị tập luyện đơn giản tại các khu đô thị, khu dân cư, làng, bản, thôn, ấp, nhà máy, xí nghiệp...
</t>
  </si>
  <si>
    <t>1.4. Phát triển gia đình Việt Nam trong thời kỳ mới</t>
  </si>
  <si>
    <t xml:space="preserve">
1.4.3. Phổ biến thông tin, kiến thức về văn hóa ứng xử, kỹ năng giáo dục đạo đức, lối sống, tình yêu thương, bình đẳng giới, truyền thống dân tộc và các giá trị văn hóa tốt đẹp; phòng ngừa rủi ro, tệ nạn xã hội, bạo lực trong gia đình cho các hộ gia đình.
</t>
  </si>
  <si>
    <t xml:space="preserve">2.4.3. Khôi phục, bảo tồn và phát triển bản sắc văn hóa truyền thống, văn hóa, văn nghệ dân gian. Bảo tồn, phục dựng, tổ chức lễ hội truyền thống, ngày hội, giao lưu, liên hoan, về các loại hình văn hóa, nghệ thuật, hoạt động thi đấu thể thao truyền thống của địa phương, hướng tới khai thác, xây dựng sản phẩm phục vụ phát triển du lịch. Bảo tồn làng, bản, buôn gắn với phát triển du lịch cộng đồng, tạo sinh kế cho đồng bào dân tộc thiểu số.
</t>
  </si>
  <si>
    <t>Vốn đầu tư</t>
  </si>
  <si>
    <t>2.2.3. Phát triển, đầu tư, vận hành hiệu quả mạng lưới điểm vui chơi, giải trí tại cơ sở và hỗ trợ trang thiết bị hoạt động dành cho trẻ em, đồng bào DTTS, đồng bào đang sinh sống tại vùng có điều kiện kinh tế - xã hội khó khăn, đặc biệt khó khăn, tại xã đảo.</t>
  </si>
  <si>
    <t>2.1. Nâng cao năng lực vận hành, khai thác, hỗ trợ trang thiết bị hoạt động cho các Trung tâm Văn hóa cấp tỉnh, Trung tâm Văn hóa - Thể thao cấp xã, Nhà văn hóa - Khu thể thao thôn (và tương đương); xây mới hoặc sửa chữa, nâng cấp thiết chế văn hóa, thể thao cơ sở các cấp còn thiếu.</t>
  </si>
  <si>
    <t>2.1.3</t>
  </si>
  <si>
    <t>Nội dung, nhiệm vụ</t>
  </si>
  <si>
    <t>Trong đó</t>
  </si>
  <si>
    <t>Nhà văn hóa thôn Phú Vinh; Hạng mục: Sửa chữa nhà văn hoá, xây mới lối đi lên, mở rộng mái che và trang thiết bị</t>
  </si>
  <si>
    <t>Nhà văn hóa thôn Phú Sơn; Hạng mục: Sửa chữa nhà văn hoá, xây mới nhà vệ sinh, cổng tường rào, sân bê tông, làm mới mái che và trang thiết bị</t>
  </si>
  <si>
    <t>Phòng Văn hoá - Xã hội xã</t>
  </si>
  <si>
    <t>Trung tâm Dịch vụ tổng hợp xã</t>
  </si>
  <si>
    <t>Nhà văn hóa thôn Đức Xuyên; Hạng mục: Sửa chữa nhà văn hóa, xây mới nhà vệ sinh, mở rộng mái che và trang thiết bị</t>
  </si>
  <si>
    <t>(Kèm theo Nghị quyết số         /NQ-HĐND ngày     tháng 8 năm 2026 của Hội đồng nhân dân xã)</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</si>
</sst>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_(* #,##0.00_);_(* \(#,##0.00\);_(* &quot;-&quot;??_);_(@_)"/>
    <numFmt numFmtId="165" formatCode="dd\.mm"/>
    <numFmt numFmtId="166" formatCode="d\.m"/>
    <numFmt numFmtId="167" formatCode="_-* #,##0\ _₫_-;\-* #,##0\ _₫_-;_-* &quot;-&quot;??\ _₫_-;_-@_-"/>
    <numFmt numFmtId="168" formatCode="#,##0.0"/>
    <numFmt numFmtId="169" formatCode="_(* #,##0_);_(* \(#,##0\);_(* &quot;-&quot;??_);_(@_)"/>
    <numFmt numFmtId="170" formatCode="0;[Red]0"/>
    <numFmt numFmtId="171" formatCode="_-* #,##0\ _₫_-;\-* #,##0\ _₫_-;_-* &quot;-&quot;??\ _₫_-;_-@"/>
    <numFmt numFmtId="172" formatCode="_-* #,##0.00_L_e_k_-;\-* #,##0.00_L_e_k_-;_-* &quot;-&quot;??_L_e_k_-;_-@_-"/>
    <numFmt numFmtId="173" formatCode="#,##0_ ;\-#,##0\ "/>
  </numFmts>
  <fonts count="81">
    <font>
      <sz val="10"/>
      <color rgb="FF000000"/>
      <name val="Arial"/>
      <scheme val="minor"/>
    </font>
    <font>
      <sz val="11"/>
      <color theme="1"/>
      <name val="Arial"/>
      <family val="2"/>
      <charset val="163"/>
      <scheme val="minor"/>
    </font>
    <font>
      <sz val="11"/>
      <color theme="1"/>
      <name val="Arial"/>
      <family val="2"/>
      <charset val="163"/>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charset val="163"/>
    </font>
    <font>
      <sz val="11"/>
      <color theme="1"/>
      <name val="&quot;Times New Roman&quot;"/>
    </font>
    <font>
      <sz val="12"/>
      <color theme="1"/>
      <name val="&quot;Times New Roman&quot;"/>
    </font>
    <font>
      <sz val="10"/>
      <color theme="1"/>
      <name val="Arial"/>
      <family val="2"/>
      <charset val="163"/>
      <scheme val="minor"/>
    </font>
    <font>
      <sz val="12"/>
      <color rgb="FF000000"/>
      <name val="&quot;Times New Roman&quot;"/>
    </font>
    <font>
      <b/>
      <sz val="12"/>
      <color rgb="FF000000"/>
      <name val="&quot;Times New Roman&quot;"/>
    </font>
    <font>
      <i/>
      <sz val="12"/>
      <color rgb="FF000000"/>
      <name val="&quot;Times New Roman&quot;"/>
    </font>
    <font>
      <sz val="12"/>
      <color rgb="FFFF0000"/>
      <name val="&quot;Times New Roman&quot;"/>
    </font>
    <font>
      <b/>
      <sz val="12"/>
      <color theme="1"/>
      <name val="&quot;Times New Roman&quot;"/>
    </font>
    <font>
      <sz val="12"/>
      <color theme="1"/>
      <name val="Cambria"/>
      <family val="1"/>
      <charset val="163"/>
    </font>
    <font>
      <sz val="12"/>
      <color rgb="FF000000"/>
      <name val="Cambria"/>
      <family val="1"/>
      <charset val="163"/>
    </font>
    <font>
      <sz val="12"/>
      <color theme="1"/>
      <name val="Calibri"/>
      <family val="2"/>
      <charset val="163"/>
    </font>
    <font>
      <sz val="12"/>
      <color rgb="FF000000"/>
      <name val="Calibri"/>
      <family val="2"/>
      <charset val="163"/>
    </font>
    <font>
      <sz val="13"/>
      <color theme="1"/>
      <name val="&quot;Times New Roman&quot;"/>
    </font>
    <font>
      <sz val="13"/>
      <color rgb="FF000000"/>
      <name val="&quot;Times New Roman&quot;"/>
    </font>
    <font>
      <sz val="10"/>
      <color rgb="FF000000"/>
      <name val="&quot;Times New Roman&quot;"/>
    </font>
    <font>
      <sz val="10"/>
      <color rgb="FF000000"/>
      <name val="Arial"/>
      <family val="2"/>
      <charset val="163"/>
      <scheme val="minor"/>
    </font>
    <font>
      <sz val="12"/>
      <name val="Times New Roman"/>
      <family val="1"/>
      <charset val="163"/>
    </font>
    <font>
      <b/>
      <sz val="12"/>
      <name val="Times New Roman"/>
      <family val="1"/>
      <charset val="163"/>
    </font>
    <font>
      <sz val="11"/>
      <name val="Times New Roman"/>
      <family val="1"/>
    </font>
    <font>
      <sz val="11"/>
      <name val="Times New Roman"/>
      <family val="1"/>
      <charset val="163"/>
    </font>
    <font>
      <i/>
      <sz val="12"/>
      <name val="Times New Roman"/>
      <family val="1"/>
      <charset val="163"/>
    </font>
    <font>
      <b/>
      <sz val="11"/>
      <name val="Times New Roman"/>
      <family val="1"/>
      <charset val="163"/>
    </font>
    <font>
      <sz val="9"/>
      <color indexed="81"/>
      <name val="Tahoma"/>
      <family val="2"/>
    </font>
    <font>
      <b/>
      <sz val="9"/>
      <color indexed="81"/>
      <name val="Tahoma"/>
      <family val="2"/>
    </font>
    <font>
      <b/>
      <sz val="14"/>
      <color theme="1"/>
      <name val="Times New Roman"/>
      <family val="1"/>
      <charset val="163"/>
    </font>
    <font>
      <sz val="14"/>
      <color theme="1"/>
      <name val="Times New Roman"/>
      <family val="1"/>
    </font>
    <font>
      <sz val="14"/>
      <name val="Times New Roman"/>
      <family val="1"/>
      <charset val="163"/>
    </font>
    <font>
      <sz val="14"/>
      <color rgb="FFFF0000"/>
      <name val="Times New Roman"/>
      <family val="1"/>
      <charset val="163"/>
    </font>
    <font>
      <b/>
      <sz val="14"/>
      <name val="Times New Roman"/>
      <family val="1"/>
      <charset val="163"/>
    </font>
    <font>
      <b/>
      <i/>
      <sz val="14"/>
      <name val="Times New Roman"/>
      <family val="1"/>
      <charset val="163"/>
    </font>
    <font>
      <i/>
      <sz val="14"/>
      <name val="Times New Roman"/>
      <family val="1"/>
      <charset val="163"/>
    </font>
    <font>
      <sz val="12"/>
      <name val="Times New Roman"/>
      <family val="1"/>
    </font>
    <font>
      <i/>
      <sz val="12"/>
      <name val="Times New Roman"/>
      <family val="1"/>
    </font>
    <font>
      <b/>
      <sz val="12"/>
      <name val="Times New Roman"/>
      <family val="1"/>
    </font>
    <font>
      <b/>
      <sz val="13"/>
      <name val="Times New Roman"/>
      <family val="1"/>
      <charset val="163"/>
    </font>
    <font>
      <sz val="13"/>
      <color theme="1"/>
      <name val="Times New Roman"/>
      <family val="1"/>
    </font>
    <font>
      <sz val="14"/>
      <name val="Times New Roman"/>
      <family val="1"/>
    </font>
    <font>
      <b/>
      <i/>
      <sz val="12"/>
      <name val="Times New Roman"/>
      <family val="1"/>
    </font>
    <font>
      <sz val="13"/>
      <name val="Times New Roman"/>
      <family val="1"/>
      <charset val="163"/>
    </font>
    <font>
      <b/>
      <sz val="11"/>
      <name val="Times New Roman"/>
      <family val="1"/>
    </font>
    <font>
      <i/>
      <sz val="14"/>
      <color theme="1"/>
      <name val="Times New Roman"/>
      <family val="1"/>
    </font>
    <font>
      <sz val="10"/>
      <name val="Arial"/>
      <family val="2"/>
    </font>
    <font>
      <i/>
      <sz val="11"/>
      <name val="Times New Roman"/>
      <family val="1"/>
    </font>
    <font>
      <sz val="11"/>
      <color rgb="FFFF0000"/>
      <name val="Times New Roman"/>
      <family val="1"/>
    </font>
    <font>
      <sz val="11"/>
      <color theme="1"/>
      <name val="Arial"/>
      <family val="2"/>
      <charset val="163"/>
      <scheme val="minor"/>
    </font>
    <font>
      <sz val="11"/>
      <name val="Arial"/>
      <family val="2"/>
      <charset val="163"/>
      <scheme val="minor"/>
    </font>
    <font>
      <sz val="11"/>
      <color indexed="8"/>
      <name val="Calibri"/>
      <family val="2"/>
    </font>
    <font>
      <i/>
      <sz val="11"/>
      <name val="Times New Roman"/>
      <family val="1"/>
      <charset val="163"/>
    </font>
    <font>
      <sz val="11"/>
      <color rgb="FFFF0000"/>
      <name val="Times New Roman"/>
      <family val="1"/>
      <charset val="16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1"/>
      <name val="Times New Roman"/>
      <family val="1"/>
    </font>
    <font>
      <sz val="11"/>
      <name val="Arial"/>
      <family val="1"/>
      <charset val="163"/>
      <scheme val="major"/>
    </font>
    <font>
      <b/>
      <sz val="16"/>
      <name val="Times New Roman"/>
      <family val="1"/>
      <charset val="163"/>
    </font>
    <font>
      <i/>
      <sz val="16"/>
      <name val="Times New Roman"/>
      <family val="1"/>
      <charset val="163"/>
    </font>
    <font>
      <b/>
      <sz val="16"/>
      <name val="Times New Roman"/>
      <family val="1"/>
    </font>
    <font>
      <b/>
      <sz val="14"/>
      <name val="Times New Roman"/>
      <family val="1"/>
    </font>
    <font>
      <i/>
      <sz val="14"/>
      <name val="Times New Roman"/>
      <family val="1"/>
    </font>
    <font>
      <sz val="11"/>
      <color rgb="FF000000"/>
      <name val="Times New Roman"/>
      <family val="1"/>
    </font>
    <font>
      <sz val="8"/>
      <name val="Arial"/>
      <scheme val="minor"/>
    </font>
  </fonts>
  <fills count="32">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theme="0"/>
        <bgColor rgb="FFFFE599"/>
      </patternFill>
    </fill>
    <fill>
      <patternFill patternType="solid">
        <fgColor theme="0"/>
        <bgColor indexed="64"/>
      </patternFill>
    </fill>
    <fill>
      <patternFill patternType="solid">
        <fgColor theme="0"/>
        <bgColor rgb="FFFFFFFF"/>
      </patternFill>
    </fill>
    <fill>
      <patternFill patternType="solid">
        <fgColor rgb="FFFFFFFF"/>
        <bgColor indexed="64"/>
      </patternFill>
    </fill>
    <fill>
      <patternFill patternType="solid">
        <fgColor theme="9"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81">
    <xf numFmtId="0" fontId="0" fillId="0" borderId="0"/>
    <xf numFmtId="43" fontId="22"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8" fillId="0" borderId="0"/>
    <xf numFmtId="0" fontId="51" fillId="0" borderId="0"/>
    <xf numFmtId="164"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3" fillId="0" borderId="0"/>
    <xf numFmtId="0" fontId="3" fillId="0" borderId="0"/>
    <xf numFmtId="0" fontId="48" fillId="0" borderId="0"/>
    <xf numFmtId="0" fontId="2" fillId="0" borderId="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3" borderId="0" applyNumberFormat="0" applyBorder="0" applyAlignment="0" applyProtection="0"/>
    <xf numFmtId="0" fontId="53" fillId="16" borderId="0" applyNumberFormat="0" applyBorder="0" applyAlignment="0" applyProtection="0"/>
    <xf numFmtId="0" fontId="53" fillId="19" borderId="0" applyNumberFormat="0" applyBorder="0" applyAlignment="0" applyProtection="0"/>
    <xf numFmtId="0" fontId="56" fillId="20"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7" borderId="0" applyNumberFormat="0" applyBorder="0" applyAlignment="0" applyProtection="0"/>
    <xf numFmtId="0" fontId="57" fillId="11" borderId="0" applyNumberFormat="0" applyBorder="0" applyAlignment="0" applyProtection="0"/>
    <xf numFmtId="0" fontId="58" fillId="28" borderId="28" applyNumberFormat="0" applyAlignment="0" applyProtection="0"/>
    <xf numFmtId="164" fontId="53" fillId="0" borderId="0" applyFont="0" applyFill="0" applyBorder="0" applyAlignment="0" applyProtection="0"/>
    <xf numFmtId="164" fontId="3" fillId="0" borderId="0" applyFont="0" applyFill="0" applyBorder="0" applyAlignment="0" applyProtection="0"/>
    <xf numFmtId="172" fontId="48" fillId="0" borderId="0" applyFont="0" applyFill="0" applyBorder="0" applyAlignment="0" applyProtection="0"/>
    <xf numFmtId="172"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8" fillId="0" borderId="0" applyFont="0" applyFill="0" applyBorder="0" applyAlignment="0" applyProtection="0"/>
    <xf numFmtId="0" fontId="59" fillId="29" borderId="29" applyNumberFormat="0" applyAlignment="0" applyProtection="0"/>
    <xf numFmtId="0" fontId="60" fillId="0" borderId="0" applyNumberFormat="0" applyFill="0" applyBorder="0" applyAlignment="0" applyProtection="0"/>
    <xf numFmtId="0" fontId="61" fillId="12" borderId="0" applyNumberFormat="0" applyBorder="0" applyAlignment="0" applyProtection="0"/>
    <xf numFmtId="0" fontId="62" fillId="0" borderId="30" applyNumberFormat="0" applyFill="0" applyAlignment="0" applyProtection="0"/>
    <xf numFmtId="0" fontId="63" fillId="0" borderId="31" applyNumberFormat="0" applyFill="0" applyAlignment="0" applyProtection="0"/>
    <xf numFmtId="0" fontId="64" fillId="0" borderId="32" applyNumberFormat="0" applyFill="0" applyAlignment="0" applyProtection="0"/>
    <xf numFmtId="0" fontId="64" fillId="0" borderId="0" applyNumberFormat="0" applyFill="0" applyBorder="0" applyAlignment="0" applyProtection="0"/>
    <xf numFmtId="0" fontId="65" fillId="15" borderId="28" applyNumberFormat="0" applyAlignment="0" applyProtection="0"/>
    <xf numFmtId="0" fontId="66" fillId="0" borderId="33" applyNumberFormat="0" applyFill="0" applyAlignment="0" applyProtection="0"/>
    <xf numFmtId="0" fontId="67" fillId="30" borderId="0" applyNumberFormat="0" applyBorder="0" applyAlignment="0" applyProtection="0"/>
    <xf numFmtId="0" fontId="53" fillId="0" borderId="0"/>
    <xf numFmtId="0" fontId="48" fillId="0" borderId="0"/>
    <xf numFmtId="0" fontId="48" fillId="0" borderId="0"/>
    <xf numFmtId="0" fontId="53" fillId="0" borderId="0"/>
    <xf numFmtId="0" fontId="48" fillId="0" borderId="0"/>
    <xf numFmtId="0" fontId="48" fillId="0" borderId="0"/>
    <xf numFmtId="0" fontId="6" fillId="0" borderId="0"/>
    <xf numFmtId="0" fontId="6" fillId="0" borderId="0"/>
    <xf numFmtId="0" fontId="48" fillId="0" borderId="0"/>
    <xf numFmtId="0" fontId="48" fillId="31" borderId="34" applyNumberFormat="0" applyFont="0" applyAlignment="0" applyProtection="0"/>
    <xf numFmtId="0" fontId="68" fillId="28" borderId="35" applyNumberFormat="0" applyAlignment="0" applyProtection="0"/>
    <xf numFmtId="0" fontId="69" fillId="0" borderId="0" applyNumberFormat="0" applyFill="0" applyBorder="0" applyAlignment="0" applyProtection="0"/>
    <xf numFmtId="0" fontId="70" fillId="0" borderId="36" applyNumberFormat="0" applyFill="0" applyAlignment="0" applyProtection="0"/>
    <xf numFmtId="0" fontId="71" fillId="0" borderId="0" applyNumberFormat="0" applyFill="0" applyBorder="0" applyAlignment="0" applyProtection="0"/>
  </cellStyleXfs>
  <cellXfs count="407">
    <xf numFmtId="0" fontId="0" fillId="0" borderId="0" xfId="0"/>
    <xf numFmtId="0" fontId="8" fillId="0" borderId="6" xfId="0" applyFont="1" applyBorder="1" applyAlignment="1">
      <alignment vertical="center" wrapText="1"/>
    </xf>
    <xf numFmtId="0" fontId="10" fillId="0" borderId="6" xfId="0" applyFont="1" applyBorder="1" applyAlignment="1">
      <alignment vertical="center" wrapText="1"/>
    </xf>
    <xf numFmtId="0" fontId="10" fillId="2" borderId="6" xfId="0" applyFont="1" applyFill="1" applyBorder="1" applyAlignment="1">
      <alignment horizontal="center" vertical="center" wrapText="1"/>
    </xf>
    <xf numFmtId="0" fontId="14" fillId="2" borderId="0" xfId="0" applyFont="1" applyFill="1" applyAlignment="1">
      <alignment vertical="center" wrapText="1"/>
    </xf>
    <xf numFmtId="0" fontId="8" fillId="2" borderId="6"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0" fillId="4" borderId="6" xfId="0" applyFont="1" applyFill="1" applyBorder="1" applyAlignment="1">
      <alignment vertical="center" wrapText="1"/>
    </xf>
    <xf numFmtId="0" fontId="8" fillId="2" borderId="6" xfId="0" applyFont="1" applyFill="1" applyBorder="1" applyAlignment="1">
      <alignment vertical="center" wrapText="1"/>
    </xf>
    <xf numFmtId="0" fontId="8" fillId="2" borderId="6" xfId="0" applyFont="1" applyFill="1" applyBorder="1" applyAlignment="1">
      <alignment horizontal="center"/>
    </xf>
    <xf numFmtId="0" fontId="10" fillId="0" borderId="6" xfId="0" applyFont="1" applyBorder="1" applyAlignment="1">
      <alignment horizontal="center"/>
    </xf>
    <xf numFmtId="0" fontId="8" fillId="0" borderId="6" xfId="0" applyFont="1" applyBorder="1" applyAlignment="1">
      <alignment horizontal="right"/>
    </xf>
    <xf numFmtId="0" fontId="8" fillId="2" borderId="6" xfId="0" applyFont="1" applyFill="1" applyBorder="1" applyAlignment="1">
      <alignment horizontal="left"/>
    </xf>
    <xf numFmtId="0" fontId="8" fillId="2" borderId="6" xfId="0" applyFont="1" applyFill="1" applyBorder="1" applyAlignment="1">
      <alignment horizontal="right"/>
    </xf>
    <xf numFmtId="0" fontId="10" fillId="0" borderId="6" xfId="0" applyFont="1" applyBorder="1" applyAlignment="1">
      <alignment horizontal="right"/>
    </xf>
    <xf numFmtId="0" fontId="9" fillId="0" borderId="0" xfId="0" applyFont="1"/>
    <xf numFmtId="0" fontId="8" fillId="4"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8" fillId="4" borderId="6" xfId="0" applyFont="1" applyFill="1" applyBorder="1" applyAlignment="1">
      <alignment vertical="center" wrapText="1"/>
    </xf>
    <xf numFmtId="0" fontId="15" fillId="4" borderId="6" xfId="0" applyFont="1" applyFill="1" applyBorder="1" applyAlignment="1">
      <alignment horizontal="center"/>
    </xf>
    <xf numFmtId="0" fontId="16" fillId="4" borderId="6" xfId="0" applyFont="1" applyFill="1" applyBorder="1" applyAlignment="1">
      <alignment horizontal="center"/>
    </xf>
    <xf numFmtId="0" fontId="8" fillId="4" borderId="6" xfId="0" applyFont="1" applyFill="1" applyBorder="1" applyAlignment="1">
      <alignment horizontal="center"/>
    </xf>
    <xf numFmtId="0" fontId="10" fillId="4" borderId="6" xfId="0" applyFont="1" applyFill="1" applyBorder="1" applyAlignment="1">
      <alignment horizontal="center"/>
    </xf>
    <xf numFmtId="0" fontId="8" fillId="0" borderId="6" xfId="0" applyFont="1" applyBorder="1" applyAlignment="1">
      <alignment horizontal="center"/>
    </xf>
    <xf numFmtId="0" fontId="17" fillId="4" borderId="6" xfId="0" applyFont="1" applyFill="1" applyBorder="1" applyAlignment="1">
      <alignment horizontal="center"/>
    </xf>
    <xf numFmtId="0" fontId="18" fillId="4" borderId="6" xfId="0" applyFont="1" applyFill="1" applyBorder="1" applyAlignment="1">
      <alignment horizontal="center"/>
    </xf>
    <xf numFmtId="0" fontId="17" fillId="4" borderId="6" xfId="0" applyFont="1" applyFill="1" applyBorder="1" applyAlignment="1">
      <alignment horizontal="right"/>
    </xf>
    <xf numFmtId="0" fontId="18" fillId="4" borderId="6" xfId="0" applyFont="1" applyFill="1" applyBorder="1" applyAlignment="1">
      <alignment horizontal="right"/>
    </xf>
    <xf numFmtId="0" fontId="10" fillId="2" borderId="6" xfId="0" applyFont="1" applyFill="1" applyBorder="1" applyAlignment="1">
      <alignment horizontal="center"/>
    </xf>
    <xf numFmtId="0" fontId="15" fillId="2" borderId="5" xfId="0" applyFont="1" applyFill="1" applyBorder="1" applyAlignment="1">
      <alignment horizontal="center"/>
    </xf>
    <xf numFmtId="0" fontId="15" fillId="2" borderId="11" xfId="0" applyFont="1" applyFill="1" applyBorder="1" applyAlignment="1">
      <alignment horizontal="center"/>
    </xf>
    <xf numFmtId="0" fontId="15" fillId="2" borderId="6" xfId="0" applyFont="1" applyFill="1" applyBorder="1" applyAlignment="1">
      <alignment horizontal="center"/>
    </xf>
    <xf numFmtId="10" fontId="15" fillId="2" borderId="6" xfId="0" applyNumberFormat="1" applyFont="1" applyFill="1" applyBorder="1" applyAlignment="1">
      <alignment horizontal="center"/>
    </xf>
    <xf numFmtId="0" fontId="7" fillId="2" borderId="5" xfId="0" applyFont="1" applyFill="1" applyBorder="1" applyAlignment="1">
      <alignment horizontal="center"/>
    </xf>
    <xf numFmtId="0" fontId="7" fillId="2" borderId="11" xfId="0" applyFont="1" applyFill="1" applyBorder="1" applyAlignment="1">
      <alignment horizontal="center"/>
    </xf>
    <xf numFmtId="0" fontId="7" fillId="2" borderId="6" xfId="0" applyFont="1" applyFill="1" applyBorder="1" applyAlignment="1">
      <alignment horizontal="center"/>
    </xf>
    <xf numFmtId="0" fontId="15" fillId="4" borderId="6" xfId="0" applyFont="1" applyFill="1" applyBorder="1" applyAlignment="1">
      <alignment horizontal="right"/>
    </xf>
    <xf numFmtId="0" fontId="16" fillId="4" borderId="6" xfId="0" applyFont="1" applyFill="1" applyBorder="1" applyAlignment="1">
      <alignment horizontal="right"/>
    </xf>
    <xf numFmtId="0" fontId="16" fillId="2" borderId="6" xfId="0" applyFont="1" applyFill="1" applyBorder="1" applyAlignment="1">
      <alignment horizontal="center"/>
    </xf>
    <xf numFmtId="0" fontId="8" fillId="4" borderId="6" xfId="0" applyFont="1" applyFill="1" applyBorder="1" applyAlignment="1">
      <alignment horizontal="right"/>
    </xf>
    <xf numFmtId="0" fontId="10" fillId="4" borderId="6" xfId="0" applyFont="1" applyFill="1" applyBorder="1" applyAlignment="1">
      <alignment horizontal="right"/>
    </xf>
    <xf numFmtId="0" fontId="15" fillId="2" borderId="6" xfId="0" applyFont="1" applyFill="1" applyBorder="1" applyAlignment="1">
      <alignment horizontal="right"/>
    </xf>
    <xf numFmtId="0" fontId="16" fillId="0" borderId="6" xfId="0" applyFont="1" applyBorder="1" applyAlignment="1">
      <alignment horizontal="right"/>
    </xf>
    <xf numFmtId="165" fontId="10" fillId="4" borderId="6" xfId="0" applyNumberFormat="1" applyFont="1" applyFill="1" applyBorder="1" applyAlignment="1">
      <alignment horizontal="center"/>
    </xf>
    <xf numFmtId="166" fontId="10" fillId="4" borderId="6" xfId="0" applyNumberFormat="1" applyFont="1" applyFill="1" applyBorder="1" applyAlignment="1">
      <alignment horizontal="center"/>
    </xf>
    <xf numFmtId="0" fontId="19" fillId="4" borderId="6" xfId="0" applyFont="1" applyFill="1" applyBorder="1" applyAlignment="1">
      <alignment horizontal="center"/>
    </xf>
    <xf numFmtId="0" fontId="20" fillId="4" borderId="6" xfId="0" applyFont="1" applyFill="1" applyBorder="1" applyAlignment="1">
      <alignment horizontal="center"/>
    </xf>
    <xf numFmtId="0" fontId="21" fillId="0" borderId="6" xfId="0" applyFont="1" applyBorder="1" applyAlignment="1">
      <alignment horizontal="center"/>
    </xf>
    <xf numFmtId="0" fontId="16" fillId="0" borderId="6" xfId="0" applyFont="1" applyBorder="1" applyAlignment="1">
      <alignment horizontal="center"/>
    </xf>
    <xf numFmtId="0" fontId="8" fillId="2" borderId="6" xfId="0" applyFont="1" applyFill="1" applyBorder="1" applyAlignment="1">
      <alignment horizontal="center" vertical="top"/>
    </xf>
    <xf numFmtId="0" fontId="10" fillId="2" borderId="6" xfId="0" applyFont="1" applyFill="1" applyBorder="1" applyAlignment="1">
      <alignment horizontal="center" vertical="top"/>
    </xf>
    <xf numFmtId="0" fontId="10" fillId="0" borderId="6" xfId="0" applyFont="1" applyBorder="1" applyAlignment="1">
      <alignment horizontal="center" vertical="top"/>
    </xf>
    <xf numFmtId="0" fontId="16" fillId="2" borderId="6" xfId="0" applyFont="1" applyFill="1" applyBorder="1" applyAlignment="1">
      <alignment horizontal="right"/>
    </xf>
    <xf numFmtId="0" fontId="8" fillId="2" borderId="4" xfId="0" applyFont="1" applyFill="1" applyBorder="1" applyAlignment="1">
      <alignment horizontal="center"/>
    </xf>
    <xf numFmtId="0" fontId="10" fillId="2" borderId="4" xfId="0" applyFont="1" applyFill="1" applyBorder="1" applyAlignment="1">
      <alignment horizontal="center"/>
    </xf>
    <xf numFmtId="0" fontId="8" fillId="2" borderId="4" xfId="0" applyFont="1" applyFill="1" applyBorder="1" applyAlignment="1">
      <alignment horizontal="right"/>
    </xf>
    <xf numFmtId="0" fontId="10" fillId="0" borderId="4" xfId="0" applyFont="1" applyBorder="1" applyAlignment="1">
      <alignment horizontal="right"/>
    </xf>
    <xf numFmtId="0" fontId="15" fillId="2" borderId="6" xfId="0" applyFont="1" applyFill="1" applyBorder="1"/>
    <xf numFmtId="0" fontId="16" fillId="0" borderId="6" xfId="0" applyFont="1" applyBorder="1"/>
    <xf numFmtId="0" fontId="8" fillId="3" borderId="6" xfId="0" applyFont="1" applyFill="1" applyBorder="1" applyAlignment="1">
      <alignment vertical="center" wrapText="1"/>
    </xf>
    <xf numFmtId="0" fontId="10" fillId="3" borderId="6" xfId="0" applyFont="1" applyFill="1" applyBorder="1" applyAlignment="1">
      <alignment vertical="center" wrapText="1"/>
    </xf>
    <xf numFmtId="0" fontId="13" fillId="4" borderId="6" xfId="0" applyFont="1" applyFill="1" applyBorder="1" applyAlignment="1">
      <alignment horizontal="center" vertical="center" wrapText="1"/>
    </xf>
    <xf numFmtId="0" fontId="15" fillId="0" borderId="6" xfId="0" applyFont="1" applyBorder="1" applyAlignment="1">
      <alignment horizontal="center"/>
    </xf>
    <xf numFmtId="0" fontId="16" fillId="4" borderId="6" xfId="0" applyFont="1" applyFill="1" applyBorder="1"/>
    <xf numFmtId="0" fontId="8" fillId="2" borderId="12" xfId="0" applyFont="1" applyFill="1" applyBorder="1" applyAlignment="1">
      <alignment vertical="center" wrapText="1"/>
    </xf>
    <xf numFmtId="0" fontId="8" fillId="2" borderId="9" xfId="0" applyFont="1" applyFill="1" applyBorder="1" applyAlignment="1">
      <alignment vertical="center" wrapText="1"/>
    </xf>
    <xf numFmtId="0" fontId="8" fillId="3" borderId="6" xfId="0" applyFont="1" applyFill="1" applyBorder="1" applyAlignment="1">
      <alignment horizontal="center"/>
    </xf>
    <xf numFmtId="0" fontId="25" fillId="6" borderId="13" xfId="0" applyFont="1" applyFill="1" applyBorder="1" applyAlignment="1">
      <alignment vertical="center" wrapText="1"/>
    </xf>
    <xf numFmtId="0" fontId="25" fillId="6" borderId="13" xfId="0" applyFont="1" applyFill="1" applyBorder="1" applyAlignment="1">
      <alignment horizontal="center" vertical="center" wrapText="1"/>
    </xf>
    <xf numFmtId="3" fontId="38" fillId="0" borderId="0" xfId="4" applyNumberFormat="1" applyFont="1" applyAlignment="1">
      <alignment horizontal="right" vertical="center" wrapText="1"/>
    </xf>
    <xf numFmtId="3" fontId="38" fillId="0" borderId="0" xfId="4" applyNumberFormat="1" applyFont="1" applyAlignment="1">
      <alignment vertical="center" wrapText="1"/>
    </xf>
    <xf numFmtId="3" fontId="44" fillId="0" borderId="13" xfId="4" applyNumberFormat="1" applyFont="1" applyBorder="1" applyAlignment="1">
      <alignment horizontal="center" vertical="center" wrapText="1"/>
    </xf>
    <xf numFmtId="3" fontId="40" fillId="6" borderId="13" xfId="4" applyNumberFormat="1" applyFont="1" applyFill="1" applyBorder="1" applyAlignment="1">
      <alignment horizontal="center" vertical="center" wrapText="1"/>
    </xf>
    <xf numFmtId="3" fontId="38" fillId="6" borderId="13" xfId="4" applyNumberFormat="1" applyFont="1" applyFill="1" applyBorder="1" applyAlignment="1">
      <alignment horizontal="center" vertical="center" wrapText="1"/>
    </xf>
    <xf numFmtId="3" fontId="40" fillId="0" borderId="15" xfId="4" applyNumberFormat="1" applyFont="1" applyBorder="1" applyAlignment="1">
      <alignment horizontal="right" vertical="center" wrapText="1"/>
    </xf>
    <xf numFmtId="3" fontId="38" fillId="6" borderId="13" xfId="4" applyNumberFormat="1" applyFont="1" applyFill="1" applyBorder="1" applyAlignment="1">
      <alignment horizontal="right" vertical="center" wrapText="1"/>
    </xf>
    <xf numFmtId="4" fontId="38" fillId="0" borderId="0" xfId="4" applyNumberFormat="1" applyFont="1" applyAlignment="1">
      <alignment vertical="center" wrapText="1"/>
    </xf>
    <xf numFmtId="3" fontId="40" fillId="0" borderId="13" xfId="4" applyNumberFormat="1" applyFont="1" applyBorder="1" applyAlignment="1">
      <alignment horizontal="right" vertical="center" wrapText="1"/>
    </xf>
    <xf numFmtId="3" fontId="38" fillId="0" borderId="13" xfId="4" applyNumberFormat="1" applyFont="1" applyBorder="1" applyAlignment="1">
      <alignment horizontal="right" vertical="center" wrapText="1"/>
    </xf>
    <xf numFmtId="3" fontId="38" fillId="0" borderId="13" xfId="4" applyNumberFormat="1" applyFont="1" applyBorder="1" applyAlignment="1">
      <alignment vertical="center" wrapText="1"/>
    </xf>
    <xf numFmtId="3" fontId="40" fillId="0" borderId="13" xfId="4" applyNumberFormat="1" applyFont="1" applyBorder="1" applyAlignment="1">
      <alignment vertical="center" wrapText="1"/>
    </xf>
    <xf numFmtId="3" fontId="38" fillId="6" borderId="13" xfId="4" applyNumberFormat="1" applyFont="1" applyFill="1" applyBorder="1" applyAlignment="1">
      <alignment vertical="center" wrapText="1"/>
    </xf>
    <xf numFmtId="167" fontId="40" fillId="9" borderId="13" xfId="5" applyNumberFormat="1" applyFont="1" applyFill="1" applyBorder="1" applyAlignment="1">
      <alignment horizontal="right" vertical="center" wrapText="1"/>
    </xf>
    <xf numFmtId="3" fontId="40" fillId="6" borderId="13" xfId="4" applyNumberFormat="1" applyFont="1" applyFill="1" applyBorder="1" applyAlignment="1">
      <alignment horizontal="right" vertical="center" wrapText="1"/>
    </xf>
    <xf numFmtId="168" fontId="38" fillId="6" borderId="13" xfId="4" applyNumberFormat="1" applyFont="1" applyFill="1" applyBorder="1" applyAlignment="1">
      <alignment vertical="center" wrapText="1"/>
    </xf>
    <xf numFmtId="3" fontId="38" fillId="6" borderId="13" xfId="4" applyNumberFormat="1" applyFont="1" applyFill="1" applyBorder="1" applyAlignment="1">
      <alignment horizontal="left" vertical="center" wrapText="1"/>
    </xf>
    <xf numFmtId="3" fontId="40" fillId="6" borderId="13" xfId="4" applyNumberFormat="1" applyFont="1" applyFill="1" applyBorder="1" applyAlignment="1">
      <alignment horizontal="left" vertical="center" wrapText="1"/>
    </xf>
    <xf numFmtId="3" fontId="39" fillId="6" borderId="13" xfId="4" applyNumberFormat="1" applyFont="1" applyFill="1" applyBorder="1" applyAlignment="1">
      <alignment horizontal="left" vertical="center" wrapText="1"/>
    </xf>
    <xf numFmtId="3" fontId="39" fillId="6" borderId="13" xfId="4" applyNumberFormat="1" applyFont="1" applyFill="1" applyBorder="1" applyAlignment="1">
      <alignment horizontal="right" vertical="center" wrapText="1"/>
    </xf>
    <xf numFmtId="3" fontId="38" fillId="6" borderId="0" xfId="4" applyNumberFormat="1" applyFont="1" applyFill="1" applyAlignment="1">
      <alignment vertical="center" wrapText="1"/>
    </xf>
    <xf numFmtId="0" fontId="32" fillId="0" borderId="0" xfId="4" applyFont="1" applyAlignment="1">
      <alignment vertical="center" wrapText="1"/>
    </xf>
    <xf numFmtId="0" fontId="32" fillId="0" borderId="0" xfId="4" applyFont="1" applyAlignment="1">
      <alignment horizontal="center" vertical="center" wrapText="1"/>
    </xf>
    <xf numFmtId="4" fontId="32" fillId="6" borderId="0" xfId="4" applyNumberFormat="1" applyFont="1" applyFill="1" applyAlignment="1">
      <alignment horizontal="center" vertical="center" wrapText="1"/>
    </xf>
    <xf numFmtId="0" fontId="33" fillId="0" borderId="0" xfId="4" applyFont="1" applyAlignment="1">
      <alignment horizontal="center" vertical="center" wrapText="1"/>
    </xf>
    <xf numFmtId="0" fontId="32" fillId="6" borderId="0" xfId="4" applyFont="1" applyFill="1" applyAlignment="1">
      <alignment horizontal="center" vertical="center" wrapText="1"/>
    </xf>
    <xf numFmtId="0" fontId="34" fillId="6" borderId="0" xfId="4" applyFont="1" applyFill="1" applyAlignment="1">
      <alignment vertical="center" wrapText="1"/>
    </xf>
    <xf numFmtId="0" fontId="34" fillId="0" borderId="0" xfId="4" applyFont="1" applyAlignment="1">
      <alignment vertical="center" wrapText="1"/>
    </xf>
    <xf numFmtId="0" fontId="33" fillId="0" borderId="0" xfId="4" applyFont="1" applyAlignment="1">
      <alignment vertical="center" wrapText="1"/>
    </xf>
    <xf numFmtId="0" fontId="32" fillId="6" borderId="0" xfId="4" applyFont="1" applyFill="1" applyAlignment="1">
      <alignment vertical="center" wrapText="1"/>
    </xf>
    <xf numFmtId="0" fontId="33" fillId="0" borderId="0" xfId="4" applyFont="1" applyAlignment="1">
      <alignment horizontal="right" vertical="center" wrapText="1"/>
    </xf>
    <xf numFmtId="3" fontId="31" fillId="0" borderId="0" xfId="4" applyNumberFormat="1" applyFont="1" applyAlignment="1">
      <alignment vertical="center" wrapText="1"/>
    </xf>
    <xf numFmtId="0" fontId="38" fillId="0" borderId="0" xfId="4" applyFont="1" applyAlignment="1">
      <alignment vertical="center" wrapText="1"/>
    </xf>
    <xf numFmtId="3" fontId="41" fillId="6" borderId="13" xfId="4" applyNumberFormat="1" applyFont="1" applyFill="1" applyBorder="1" applyAlignment="1">
      <alignment horizontal="center" vertical="center" wrapText="1"/>
    </xf>
    <xf numFmtId="3" fontId="41" fillId="6" borderId="17" xfId="4" applyNumberFormat="1" applyFont="1" applyFill="1" applyBorder="1" applyAlignment="1">
      <alignment horizontal="center" vertical="center" wrapText="1"/>
    </xf>
    <xf numFmtId="3" fontId="41" fillId="6" borderId="17" xfId="4" applyNumberFormat="1" applyFont="1" applyFill="1" applyBorder="1" applyAlignment="1">
      <alignment horizontal="right" vertical="center" wrapText="1"/>
    </xf>
    <xf numFmtId="0" fontId="33" fillId="6" borderId="13" xfId="4" applyFont="1" applyFill="1" applyBorder="1" applyAlignment="1">
      <alignment horizontal="center" vertical="center" wrapText="1"/>
    </xf>
    <xf numFmtId="0" fontId="33" fillId="6" borderId="13" xfId="4" applyFont="1" applyFill="1" applyBorder="1" applyAlignment="1">
      <alignment horizontal="right" vertical="center" wrapText="1"/>
    </xf>
    <xf numFmtId="3" fontId="45" fillId="6" borderId="13" xfId="4" applyNumberFormat="1" applyFont="1" applyFill="1" applyBorder="1" applyAlignment="1">
      <alignment horizontal="center" vertical="center" wrapText="1"/>
    </xf>
    <xf numFmtId="3" fontId="45" fillId="6" borderId="17" xfId="4" applyNumberFormat="1" applyFont="1" applyFill="1" applyBorder="1" applyAlignment="1">
      <alignment horizontal="center" vertical="center" wrapText="1"/>
    </xf>
    <xf numFmtId="168" fontId="32" fillId="6" borderId="0" xfId="4" applyNumberFormat="1" applyFont="1" applyFill="1" applyAlignment="1">
      <alignment vertical="center" wrapText="1"/>
    </xf>
    <xf numFmtId="0" fontId="43" fillId="6" borderId="0" xfId="4" applyFont="1" applyFill="1" applyAlignment="1">
      <alignment vertical="center" wrapText="1"/>
    </xf>
    <xf numFmtId="0" fontId="33" fillId="6" borderId="17" xfId="4" applyFont="1" applyFill="1" applyBorder="1" applyAlignment="1">
      <alignment horizontal="right" vertical="center" wrapText="1"/>
    </xf>
    <xf numFmtId="3" fontId="35" fillId="6" borderId="13" xfId="4" applyNumberFormat="1" applyFont="1" applyFill="1" applyBorder="1" applyAlignment="1">
      <alignment vertical="center" wrapText="1"/>
    </xf>
    <xf numFmtId="3" fontId="33" fillId="0" borderId="0" xfId="4" applyNumberFormat="1" applyFont="1" applyAlignment="1">
      <alignment vertical="center" wrapText="1"/>
    </xf>
    <xf numFmtId="3" fontId="32" fillId="0" borderId="0" xfId="4" applyNumberFormat="1" applyFont="1" applyAlignment="1">
      <alignment vertical="center" wrapText="1"/>
    </xf>
    <xf numFmtId="3" fontId="42" fillId="6" borderId="0" xfId="4" applyNumberFormat="1" applyFont="1" applyFill="1" applyAlignment="1">
      <alignment vertical="center" wrapText="1"/>
    </xf>
    <xf numFmtId="0" fontId="47" fillId="0" borderId="0" xfId="4" applyFont="1" applyAlignment="1">
      <alignment vertical="center" wrapText="1"/>
    </xf>
    <xf numFmtId="3" fontId="40" fillId="0" borderId="13" xfId="4" applyNumberFormat="1" applyFont="1" applyBorder="1" applyAlignment="1">
      <alignment horizontal="center" vertical="center" wrapText="1"/>
    </xf>
    <xf numFmtId="3" fontId="40" fillId="0" borderId="13" xfId="4" applyNumberFormat="1" applyFont="1" applyBorder="1" applyAlignment="1">
      <alignment horizontal="left" vertical="center" wrapText="1"/>
    </xf>
    <xf numFmtId="4" fontId="40" fillId="0" borderId="0" xfId="4" applyNumberFormat="1" applyFont="1" applyAlignment="1">
      <alignment vertical="center" wrapText="1"/>
    </xf>
    <xf numFmtId="3" fontId="40" fillId="0" borderId="0" xfId="4" applyNumberFormat="1" applyFont="1" applyAlignment="1">
      <alignment vertical="center" wrapText="1"/>
    </xf>
    <xf numFmtId="167" fontId="38" fillId="9" borderId="13" xfId="5" applyNumberFormat="1" applyFont="1" applyFill="1" applyBorder="1" applyAlignment="1">
      <alignment horizontal="right" vertical="center" wrapText="1"/>
    </xf>
    <xf numFmtId="167" fontId="38" fillId="6" borderId="13" xfId="5" applyNumberFormat="1" applyFont="1" applyFill="1" applyBorder="1" applyAlignment="1">
      <alignment horizontal="right" vertical="center" wrapText="1"/>
    </xf>
    <xf numFmtId="168" fontId="38" fillId="0" borderId="0" xfId="4" applyNumberFormat="1" applyFont="1" applyAlignment="1">
      <alignment vertical="center" wrapText="1"/>
    </xf>
    <xf numFmtId="167" fontId="40" fillId="9" borderId="13" xfId="5" applyNumberFormat="1" applyFont="1" applyFill="1" applyBorder="1" applyAlignment="1">
      <alignment horizontal="center" vertical="center" wrapText="1"/>
    </xf>
    <xf numFmtId="167" fontId="40" fillId="9" borderId="13" xfId="5" applyNumberFormat="1" applyFont="1" applyFill="1" applyBorder="1" applyAlignment="1">
      <alignment horizontal="left" vertical="center" wrapText="1"/>
    </xf>
    <xf numFmtId="167" fontId="40" fillId="0" borderId="13" xfId="5" applyNumberFormat="1" applyFont="1" applyBorder="1" applyAlignment="1">
      <alignment vertical="center" wrapText="1"/>
    </xf>
    <xf numFmtId="167" fontId="40" fillId="0" borderId="0" xfId="5" applyNumberFormat="1" applyFont="1" applyAlignment="1">
      <alignment vertical="center" wrapText="1"/>
    </xf>
    <xf numFmtId="0" fontId="33" fillId="6" borderId="0" xfId="4" applyFont="1" applyFill="1" applyAlignment="1">
      <alignment horizontal="right" vertical="center" wrapText="1"/>
    </xf>
    <xf numFmtId="0" fontId="33" fillId="6" borderId="0" xfId="4" applyFont="1" applyFill="1" applyAlignment="1">
      <alignment vertical="center" wrapText="1"/>
    </xf>
    <xf numFmtId="0" fontId="23" fillId="6" borderId="13" xfId="4" applyFont="1" applyFill="1" applyBorder="1" applyAlignment="1">
      <alignment horizontal="center" vertical="center" wrapText="1"/>
    </xf>
    <xf numFmtId="0" fontId="33" fillId="6" borderId="13" xfId="4" applyFont="1" applyFill="1" applyBorder="1" applyAlignment="1">
      <alignment vertical="center" wrapText="1"/>
    </xf>
    <xf numFmtId="3" fontId="33" fillId="6" borderId="13" xfId="4" applyNumberFormat="1" applyFont="1" applyFill="1" applyBorder="1" applyAlignment="1">
      <alignment horizontal="center" vertical="center" wrapText="1"/>
    </xf>
    <xf numFmtId="0" fontId="33" fillId="6" borderId="17" xfId="4" applyFont="1" applyFill="1" applyBorder="1" applyAlignment="1">
      <alignment horizontal="center" vertical="center" wrapText="1"/>
    </xf>
    <xf numFmtId="9" fontId="33" fillId="6" borderId="13" xfId="4" applyNumberFormat="1" applyFont="1" applyFill="1" applyBorder="1" applyAlignment="1">
      <alignment horizontal="center" vertical="center" wrapText="1"/>
    </xf>
    <xf numFmtId="167" fontId="25" fillId="0" borderId="13" xfId="1" applyNumberFormat="1" applyFont="1" applyBorder="1" applyAlignment="1">
      <alignment horizontal="right" vertical="center" wrapText="1"/>
    </xf>
    <xf numFmtId="0" fontId="52" fillId="6" borderId="0" xfId="9" applyFont="1" applyFill="1"/>
    <xf numFmtId="0" fontId="52" fillId="6" borderId="0" xfId="9" applyFont="1" applyFill="1" applyAlignment="1">
      <alignment vertical="center"/>
    </xf>
    <xf numFmtId="171" fontId="52" fillId="6" borderId="0" xfId="9" applyNumberFormat="1" applyFont="1" applyFill="1"/>
    <xf numFmtId="0" fontId="52" fillId="6" borderId="0" xfId="9" applyFont="1" applyFill="1" applyAlignment="1">
      <alignment horizontal="center"/>
    </xf>
    <xf numFmtId="0" fontId="26" fillId="6" borderId="0" xfId="9" applyFont="1" applyFill="1"/>
    <xf numFmtId="0" fontId="54" fillId="6" borderId="0" xfId="9" applyFont="1" applyFill="1"/>
    <xf numFmtId="0" fontId="28" fillId="6" borderId="0" xfId="9" applyFont="1" applyFill="1"/>
    <xf numFmtId="168" fontId="26" fillId="6" borderId="0" xfId="9" applyNumberFormat="1" applyFont="1" applyFill="1"/>
    <xf numFmtId="168" fontId="54" fillId="6" borderId="0" xfId="9" applyNumberFormat="1" applyFont="1" applyFill="1"/>
    <xf numFmtId="168" fontId="28" fillId="6" borderId="0" xfId="9" applyNumberFormat="1" applyFont="1" applyFill="1"/>
    <xf numFmtId="167" fontId="26" fillId="6" borderId="0" xfId="9" applyNumberFormat="1" applyFont="1" applyFill="1"/>
    <xf numFmtId="0" fontId="55" fillId="6" borderId="0" xfId="9" applyFont="1" applyFill="1"/>
    <xf numFmtId="168" fontId="55" fillId="6" borderId="0" xfId="9" applyNumberFormat="1" applyFont="1" applyFill="1"/>
    <xf numFmtId="0" fontId="46" fillId="6" borderId="13" xfId="6" applyFont="1" applyFill="1" applyBorder="1" applyAlignment="1">
      <alignment horizontal="center" vertical="center"/>
    </xf>
    <xf numFmtId="49" fontId="46" fillId="6" borderId="13" xfId="6" applyNumberFormat="1" applyFont="1" applyFill="1" applyBorder="1" applyAlignment="1">
      <alignment horizontal="center" vertical="center" wrapText="1"/>
    </xf>
    <xf numFmtId="167" fontId="46" fillId="6" borderId="13" xfId="6" applyNumberFormat="1" applyFont="1" applyFill="1" applyBorder="1" applyAlignment="1">
      <alignment horizontal="center" vertical="center"/>
    </xf>
    <xf numFmtId="49" fontId="46" fillId="6" borderId="13" xfId="6" applyNumberFormat="1" applyFont="1" applyFill="1" applyBorder="1" applyAlignment="1">
      <alignment horizontal="left" vertical="center" wrapText="1"/>
    </xf>
    <xf numFmtId="0" fontId="46" fillId="6" borderId="13" xfId="6" applyFont="1" applyFill="1" applyBorder="1" applyAlignment="1">
      <alignment vertical="center" wrapText="1"/>
    </xf>
    <xf numFmtId="3" fontId="46" fillId="6" borderId="13" xfId="6" applyNumberFormat="1" applyFont="1" applyFill="1" applyBorder="1" applyAlignment="1">
      <alignment horizontal="right" vertical="center" wrapText="1"/>
    </xf>
    <xf numFmtId="3" fontId="46" fillId="6" borderId="13" xfId="6" applyNumberFormat="1" applyFont="1" applyFill="1" applyBorder="1" applyAlignment="1">
      <alignment horizontal="center" vertical="center" wrapText="1"/>
    </xf>
    <xf numFmtId="0" fontId="25" fillId="6" borderId="13" xfId="6" applyFont="1" applyFill="1" applyBorder="1" applyAlignment="1">
      <alignment horizontal="center" vertical="center" wrapText="1"/>
    </xf>
    <xf numFmtId="0" fontId="72" fillId="6" borderId="13" xfId="6" applyFont="1" applyFill="1" applyBorder="1" applyAlignment="1">
      <alignment horizontal="center" vertical="center" wrapText="1"/>
    </xf>
    <xf numFmtId="0" fontId="72" fillId="6" borderId="13" xfId="6" applyFont="1" applyFill="1" applyBorder="1" applyAlignment="1">
      <alignment vertical="center" wrapText="1"/>
    </xf>
    <xf numFmtId="0" fontId="25" fillId="6" borderId="13" xfId="8" applyFont="1" applyFill="1" applyBorder="1" applyAlignment="1">
      <alignment horizontal="center" vertical="center" wrapText="1"/>
    </xf>
    <xf numFmtId="170" fontId="25" fillId="6" borderId="13" xfId="10" applyNumberFormat="1" applyFont="1" applyFill="1" applyBorder="1" applyAlignment="1">
      <alignment horizontal="center" vertical="center" wrapText="1"/>
    </xf>
    <xf numFmtId="0" fontId="25" fillId="6" borderId="13" xfId="8" applyFont="1" applyFill="1" applyBorder="1" applyAlignment="1">
      <alignment horizontal="left" vertical="center" wrapText="1"/>
    </xf>
    <xf numFmtId="167" fontId="25" fillId="6" borderId="13" xfId="14" applyNumberFormat="1" applyFont="1" applyFill="1" applyBorder="1" applyAlignment="1">
      <alignment horizontal="left" vertical="center" wrapText="1"/>
    </xf>
    <xf numFmtId="3" fontId="25" fillId="6" borderId="13" xfId="6" applyNumberFormat="1" applyFont="1" applyFill="1" applyBorder="1" applyAlignment="1">
      <alignment horizontal="right" vertical="center" wrapText="1"/>
    </xf>
    <xf numFmtId="167" fontId="46" fillId="6" borderId="13" xfId="14" applyNumberFormat="1" applyFont="1" applyFill="1" applyBorder="1" applyAlignment="1">
      <alignment horizontal="right" vertical="center" wrapText="1"/>
    </xf>
    <xf numFmtId="167" fontId="25" fillId="6" borderId="13" xfId="14" applyNumberFormat="1" applyFont="1" applyFill="1" applyBorder="1" applyAlignment="1">
      <alignment horizontal="right" vertical="center" wrapText="1"/>
    </xf>
    <xf numFmtId="0" fontId="25" fillId="6" borderId="13" xfId="6" applyFont="1" applyFill="1" applyBorder="1" applyAlignment="1">
      <alignment vertical="center" wrapText="1"/>
    </xf>
    <xf numFmtId="0" fontId="25" fillId="6" borderId="13" xfId="8" quotePrefix="1" applyFont="1" applyFill="1" applyBorder="1" applyAlignment="1">
      <alignment horizontal="left" vertical="center" wrapText="1"/>
    </xf>
    <xf numFmtId="0" fontId="25" fillId="6" borderId="13" xfId="6" quotePrefix="1" applyFont="1" applyFill="1" applyBorder="1" applyAlignment="1">
      <alignment horizontal="left" vertical="center" wrapText="1"/>
    </xf>
    <xf numFmtId="3" fontId="46" fillId="6" borderId="13" xfId="10" applyNumberFormat="1" applyFont="1" applyFill="1" applyBorder="1" applyAlignment="1">
      <alignment vertical="center" wrapText="1"/>
    </xf>
    <xf numFmtId="3" fontId="46" fillId="6" borderId="13" xfId="10" applyNumberFormat="1" applyFont="1" applyFill="1" applyBorder="1" applyAlignment="1">
      <alignment horizontal="center" vertical="center" wrapText="1"/>
    </xf>
    <xf numFmtId="167" fontId="46" fillId="6" borderId="13" xfId="12" applyNumberFormat="1" applyFont="1" applyFill="1" applyBorder="1" applyAlignment="1">
      <alignment horizontal="center" vertical="center" wrapText="1"/>
    </xf>
    <xf numFmtId="167" fontId="46" fillId="6" borderId="13" xfId="13" applyNumberFormat="1" applyFont="1" applyFill="1" applyBorder="1" applyAlignment="1">
      <alignment horizontal="center" vertical="center" wrapText="1"/>
    </xf>
    <xf numFmtId="0" fontId="72" fillId="6" borderId="13" xfId="6" applyFont="1" applyFill="1" applyBorder="1" applyAlignment="1">
      <alignment horizontal="justify" vertical="center" wrapText="1"/>
    </xf>
    <xf numFmtId="3" fontId="72" fillId="6" borderId="13" xfId="10" applyNumberFormat="1" applyFont="1" applyFill="1" applyBorder="1" applyAlignment="1">
      <alignment horizontal="center" vertical="center" wrapText="1"/>
    </xf>
    <xf numFmtId="3" fontId="72" fillId="6" borderId="13" xfId="10" applyNumberFormat="1" applyFont="1" applyFill="1" applyBorder="1" applyAlignment="1">
      <alignment vertical="center" wrapText="1"/>
    </xf>
    <xf numFmtId="167" fontId="72" fillId="6" borderId="13" xfId="13" applyNumberFormat="1" applyFont="1" applyFill="1" applyBorder="1" applyAlignment="1">
      <alignment horizontal="center" vertical="center" wrapText="1"/>
    </xf>
    <xf numFmtId="0" fontId="72" fillId="0" borderId="13" xfId="6" applyFont="1" applyBorder="1" applyAlignment="1">
      <alignment horizontal="center" vertical="center" wrapText="1"/>
    </xf>
    <xf numFmtId="0" fontId="25" fillId="0" borderId="13" xfId="6" applyFont="1" applyBorder="1" applyAlignment="1">
      <alignment horizontal="justify" vertical="center" wrapText="1"/>
    </xf>
    <xf numFmtId="3" fontId="25" fillId="0" borderId="13" xfId="10" applyNumberFormat="1" applyFont="1" applyFill="1" applyBorder="1" applyAlignment="1">
      <alignment horizontal="center" vertical="center" wrapText="1"/>
    </xf>
    <xf numFmtId="167" fontId="25" fillId="0" borderId="13" xfId="13" applyNumberFormat="1" applyFont="1" applyFill="1" applyBorder="1" applyAlignment="1">
      <alignment horizontal="left" vertical="center" wrapText="1"/>
    </xf>
    <xf numFmtId="0" fontId="25" fillId="0" borderId="13" xfId="6" quotePrefix="1" applyFont="1" applyBorder="1" applyAlignment="1">
      <alignment horizontal="center" vertical="center" wrapText="1"/>
    </xf>
    <xf numFmtId="49" fontId="25" fillId="0" borderId="13" xfId="13" quotePrefix="1" applyNumberFormat="1" applyFont="1" applyFill="1" applyBorder="1" applyAlignment="1">
      <alignment horizontal="left" vertical="center" wrapText="1"/>
    </xf>
    <xf numFmtId="167" fontId="25" fillId="0" borderId="13" xfId="13" applyNumberFormat="1" applyFont="1" applyFill="1" applyBorder="1" applyAlignment="1">
      <alignment horizontal="right" vertical="center" wrapText="1"/>
    </xf>
    <xf numFmtId="167" fontId="25" fillId="0" borderId="13" xfId="13" applyNumberFormat="1" applyFont="1" applyFill="1" applyBorder="1" applyAlignment="1">
      <alignment horizontal="center" vertical="center" wrapText="1"/>
    </xf>
    <xf numFmtId="0" fontId="25" fillId="0" borderId="13" xfId="6" applyFont="1" applyBorder="1" applyAlignment="1">
      <alignment horizontal="left" vertical="center" wrapText="1"/>
    </xf>
    <xf numFmtId="0" fontId="25" fillId="0" borderId="13" xfId="6" applyFont="1" applyBorder="1" applyAlignment="1">
      <alignment horizontal="center" vertical="center" wrapText="1"/>
    </xf>
    <xf numFmtId="167" fontId="25" fillId="0" borderId="13" xfId="13" quotePrefix="1" applyNumberFormat="1" applyFont="1" applyFill="1" applyBorder="1" applyAlignment="1">
      <alignment horizontal="left" vertical="center" wrapText="1"/>
    </xf>
    <xf numFmtId="3" fontId="46" fillId="6" borderId="13" xfId="6" applyNumberFormat="1" applyFont="1" applyFill="1" applyBorder="1" applyAlignment="1">
      <alignment horizontal="right" vertical="center"/>
    </xf>
    <xf numFmtId="3" fontId="46" fillId="6" borderId="13" xfId="6" applyNumberFormat="1" applyFont="1" applyFill="1" applyBorder="1" applyAlignment="1">
      <alignment horizontal="center" vertical="center"/>
    </xf>
    <xf numFmtId="167" fontId="46" fillId="6" borderId="13" xfId="15" applyNumberFormat="1" applyFont="1" applyFill="1" applyBorder="1" applyAlignment="1">
      <alignment horizontal="center" vertical="center" wrapText="1"/>
    </xf>
    <xf numFmtId="3" fontId="46" fillId="6" borderId="13" xfId="15" applyNumberFormat="1" applyFont="1" applyFill="1" applyBorder="1" applyAlignment="1">
      <alignment horizontal="right" vertical="center" wrapText="1"/>
    </xf>
    <xf numFmtId="167" fontId="46" fillId="6" borderId="13" xfId="6" applyNumberFormat="1" applyFont="1" applyFill="1" applyBorder="1" applyAlignment="1">
      <alignment horizontal="center" vertical="center" wrapText="1"/>
    </xf>
    <xf numFmtId="3" fontId="72" fillId="6" borderId="13" xfId="6" applyNumberFormat="1" applyFont="1" applyFill="1" applyBorder="1" applyAlignment="1">
      <alignment horizontal="right" vertical="center" wrapText="1"/>
    </xf>
    <xf numFmtId="0" fontId="49" fillId="6" borderId="13" xfId="6" applyFont="1" applyFill="1" applyBorder="1" applyAlignment="1">
      <alignment horizontal="center" vertical="center" wrapText="1"/>
    </xf>
    <xf numFmtId="0" fontId="25" fillId="6" borderId="13" xfId="6" applyFont="1" applyFill="1" applyBorder="1" applyAlignment="1">
      <alignment horizontal="left" vertical="center" wrapText="1"/>
    </xf>
    <xf numFmtId="0" fontId="25" fillId="6" borderId="13" xfId="8" applyFont="1" applyFill="1" applyBorder="1" applyAlignment="1">
      <alignment vertical="center" wrapText="1"/>
    </xf>
    <xf numFmtId="167" fontId="25" fillId="6" borderId="13" xfId="12" applyNumberFormat="1" applyFont="1" applyFill="1" applyBorder="1" applyAlignment="1">
      <alignment horizontal="left" vertical="center" wrapText="1"/>
    </xf>
    <xf numFmtId="0" fontId="46" fillId="6" borderId="13" xfId="7" applyFont="1" applyFill="1" applyBorder="1" applyAlignment="1">
      <alignment horizontal="left" vertical="center" wrapText="1"/>
    </xf>
    <xf numFmtId="0" fontId="25" fillId="6" borderId="13" xfId="6" quotePrefix="1" applyFont="1" applyFill="1" applyBorder="1" applyAlignment="1">
      <alignment horizontal="center" vertical="center" wrapText="1"/>
    </xf>
    <xf numFmtId="0" fontId="25" fillId="6" borderId="13" xfId="7" applyFont="1" applyFill="1" applyBorder="1" applyAlignment="1">
      <alignment vertical="center" wrapText="1"/>
    </xf>
    <xf numFmtId="0" fontId="25" fillId="6" borderId="13" xfId="7" applyFont="1" applyFill="1" applyBorder="1" applyAlignment="1">
      <alignment horizontal="center" vertical="center" wrapText="1"/>
    </xf>
    <xf numFmtId="0" fontId="25" fillId="6" borderId="13" xfId="7" quotePrefix="1" applyFont="1" applyFill="1" applyBorder="1" applyAlignment="1">
      <alignment horizontal="center" vertical="center" wrapText="1"/>
    </xf>
    <xf numFmtId="0" fontId="25" fillId="6" borderId="13" xfId="7" quotePrefix="1" applyFont="1" applyFill="1" applyBorder="1" applyAlignment="1">
      <alignment vertical="center" wrapText="1"/>
    </xf>
    <xf numFmtId="3" fontId="25" fillId="6" borderId="13" xfId="7" applyNumberFormat="1" applyFont="1" applyFill="1" applyBorder="1" applyAlignment="1">
      <alignment horizontal="right" vertical="center" wrapText="1"/>
    </xf>
    <xf numFmtId="3" fontId="25" fillId="6" borderId="13" xfId="10" applyNumberFormat="1" applyFont="1" applyFill="1" applyBorder="1" applyAlignment="1">
      <alignment horizontal="center" vertical="center" wrapText="1"/>
    </xf>
    <xf numFmtId="49" fontId="25" fillId="6" borderId="13" xfId="10" applyNumberFormat="1" applyFont="1" applyFill="1" applyBorder="1" applyAlignment="1">
      <alignment horizontal="center" vertical="center" wrapText="1"/>
    </xf>
    <xf numFmtId="167" fontId="25" fillId="6" borderId="13" xfId="13" quotePrefix="1" applyNumberFormat="1" applyFont="1" applyFill="1" applyBorder="1" applyAlignment="1">
      <alignment horizontal="left" vertical="center" wrapText="1"/>
    </xf>
    <xf numFmtId="49" fontId="25" fillId="6" borderId="13" xfId="13" applyNumberFormat="1" applyFont="1" applyFill="1" applyBorder="1" applyAlignment="1">
      <alignment horizontal="left" vertical="center" wrapText="1"/>
    </xf>
    <xf numFmtId="167" fontId="25" fillId="6" borderId="13" xfId="13" applyNumberFormat="1" applyFont="1" applyFill="1" applyBorder="1" applyAlignment="1">
      <alignment horizontal="right" vertical="center" wrapText="1"/>
    </xf>
    <xf numFmtId="167" fontId="25" fillId="6" borderId="13" xfId="13" applyNumberFormat="1" applyFont="1" applyFill="1" applyBorder="1" applyAlignment="1">
      <alignment horizontal="center" vertical="center" wrapText="1"/>
    </xf>
    <xf numFmtId="0" fontId="46" fillId="6" borderId="13" xfId="6" quotePrefix="1" applyFont="1" applyFill="1" applyBorder="1" applyAlignment="1">
      <alignment horizontal="center" vertical="center" wrapText="1"/>
    </xf>
    <xf numFmtId="49" fontId="25" fillId="6" borderId="13" xfId="13" quotePrefix="1" applyNumberFormat="1" applyFont="1" applyFill="1" applyBorder="1" applyAlignment="1">
      <alignment horizontal="left" vertical="center" wrapText="1"/>
    </xf>
    <xf numFmtId="0" fontId="72" fillId="6" borderId="13" xfId="6" quotePrefix="1" applyFont="1" applyFill="1" applyBorder="1" applyAlignment="1">
      <alignment horizontal="center" vertical="center" wrapText="1"/>
    </xf>
    <xf numFmtId="49" fontId="72" fillId="6" borderId="13" xfId="10" applyNumberFormat="1" applyFont="1" applyFill="1" applyBorder="1" applyAlignment="1">
      <alignment horizontal="center" vertical="center" wrapText="1"/>
    </xf>
    <xf numFmtId="167" fontId="72" fillId="6" borderId="13" xfId="13" quotePrefix="1" applyNumberFormat="1" applyFont="1" applyFill="1" applyBorder="1" applyAlignment="1">
      <alignment horizontal="left" vertical="center" wrapText="1"/>
    </xf>
    <xf numFmtId="49" fontId="72" fillId="6" borderId="13" xfId="13" applyNumberFormat="1" applyFont="1" applyFill="1" applyBorder="1" applyAlignment="1">
      <alignment horizontal="left" vertical="center" wrapText="1"/>
    </xf>
    <xf numFmtId="0" fontId="46" fillId="6" borderId="13" xfId="6" applyFont="1" applyFill="1" applyBorder="1" applyAlignment="1">
      <alignment horizontal="left" vertical="center" wrapText="1"/>
    </xf>
    <xf numFmtId="0" fontId="25" fillId="6" borderId="13" xfId="18" quotePrefix="1" applyFont="1" applyFill="1" applyBorder="1" applyAlignment="1">
      <alignment horizontal="center" vertical="center" wrapText="1"/>
    </xf>
    <xf numFmtId="169" fontId="25" fillId="6" borderId="13" xfId="6" applyNumberFormat="1" applyFont="1" applyFill="1" applyBorder="1" applyAlignment="1">
      <alignment horizontal="left" vertical="center" wrapText="1"/>
    </xf>
    <xf numFmtId="3" fontId="46" fillId="6" borderId="13" xfId="10" applyNumberFormat="1" applyFont="1" applyFill="1" applyBorder="1" applyAlignment="1">
      <alignment horizontal="left" vertical="center" wrapText="1"/>
    </xf>
    <xf numFmtId="49" fontId="25" fillId="6" borderId="13" xfId="14" quotePrefix="1" applyNumberFormat="1" applyFont="1" applyFill="1" applyBorder="1" applyAlignment="1">
      <alignment horizontal="left" vertical="center" wrapText="1"/>
    </xf>
    <xf numFmtId="167" fontId="25" fillId="6" borderId="13" xfId="14" applyNumberFormat="1" applyFont="1" applyFill="1" applyBorder="1" applyAlignment="1">
      <alignment horizontal="center" vertical="center" wrapText="1"/>
    </xf>
    <xf numFmtId="49" fontId="46" fillId="6" borderId="13" xfId="14" quotePrefix="1" applyNumberFormat="1" applyFont="1" applyFill="1" applyBorder="1" applyAlignment="1">
      <alignment horizontal="left" vertical="center" wrapText="1"/>
    </xf>
    <xf numFmtId="167" fontId="46" fillId="6" borderId="13" xfId="14" applyNumberFormat="1" applyFont="1" applyFill="1" applyBorder="1" applyAlignment="1">
      <alignment horizontal="left" vertical="center" wrapText="1"/>
    </xf>
    <xf numFmtId="49" fontId="72" fillId="6" borderId="13" xfId="14" quotePrefix="1" applyNumberFormat="1" applyFont="1" applyFill="1" applyBorder="1" applyAlignment="1">
      <alignment horizontal="left" vertical="center" wrapText="1"/>
    </xf>
    <xf numFmtId="167" fontId="72" fillId="6" borderId="13" xfId="14" applyNumberFormat="1" applyFont="1" applyFill="1" applyBorder="1" applyAlignment="1">
      <alignment horizontal="left" vertical="center" wrapText="1"/>
    </xf>
    <xf numFmtId="0" fontId="46" fillId="6" borderId="13" xfId="8" applyFont="1" applyFill="1" applyBorder="1" applyAlignment="1">
      <alignment horizontal="left" vertical="center" wrapText="1"/>
    </xf>
    <xf numFmtId="0" fontId="46" fillId="6" borderId="13" xfId="8" applyFont="1" applyFill="1" applyBorder="1" applyAlignment="1">
      <alignment horizontal="center" vertical="center" wrapText="1"/>
    </xf>
    <xf numFmtId="167" fontId="25" fillId="6" borderId="13" xfId="12" applyNumberFormat="1" applyFont="1" applyFill="1" applyBorder="1" applyAlignment="1">
      <alignment horizontal="right" vertical="center" wrapText="1"/>
    </xf>
    <xf numFmtId="170" fontId="46" fillId="6" borderId="13" xfId="10" applyNumberFormat="1" applyFont="1" applyFill="1" applyBorder="1" applyAlignment="1">
      <alignment horizontal="center" vertical="center" wrapText="1"/>
    </xf>
    <xf numFmtId="167" fontId="46" fillId="6" borderId="13" xfId="12" applyNumberFormat="1" applyFont="1" applyFill="1" applyBorder="1" applyAlignment="1">
      <alignment horizontal="left" vertical="center" wrapText="1"/>
    </xf>
    <xf numFmtId="167" fontId="46" fillId="6" borderId="13" xfId="12" applyNumberFormat="1" applyFont="1" applyFill="1" applyBorder="1" applyAlignment="1">
      <alignment horizontal="right" vertical="center" wrapText="1"/>
    </xf>
    <xf numFmtId="49" fontId="25" fillId="6" borderId="13" xfId="12" applyNumberFormat="1" applyFont="1" applyFill="1" applyBorder="1" applyAlignment="1">
      <alignment horizontal="left" vertical="center" wrapText="1"/>
    </xf>
    <xf numFmtId="168" fontId="50" fillId="6" borderId="0" xfId="9" applyNumberFormat="1" applyFont="1" applyFill="1"/>
    <xf numFmtId="0" fontId="50" fillId="6" borderId="0" xfId="9" applyFont="1" applyFill="1"/>
    <xf numFmtId="168" fontId="50" fillId="6" borderId="0" xfId="9" applyNumberFormat="1" applyFont="1" applyFill="1" applyAlignment="1">
      <alignment vertical="center"/>
    </xf>
    <xf numFmtId="0" fontId="50" fillId="6" borderId="0" xfId="9" applyFont="1" applyFill="1" applyAlignment="1">
      <alignment vertical="center"/>
    </xf>
    <xf numFmtId="0" fontId="25" fillId="6" borderId="0" xfId="0" applyFont="1" applyFill="1"/>
    <xf numFmtId="168" fontId="73" fillId="6" borderId="0" xfId="9" applyNumberFormat="1" applyFont="1" applyFill="1"/>
    <xf numFmtId="3" fontId="46" fillId="0" borderId="13" xfId="6" applyNumberFormat="1" applyFont="1" applyBorder="1" applyAlignment="1">
      <alignment horizontal="right" vertical="center" wrapText="1"/>
    </xf>
    <xf numFmtId="3" fontId="25" fillId="0" borderId="13" xfId="6" applyNumberFormat="1" applyFont="1" applyBorder="1" applyAlignment="1">
      <alignment horizontal="right" vertical="center" wrapText="1"/>
    </xf>
    <xf numFmtId="0" fontId="25" fillId="0" borderId="13" xfId="7" applyFont="1" applyBorder="1" applyAlignment="1">
      <alignment horizontal="center" vertical="center" wrapText="1"/>
    </xf>
    <xf numFmtId="3" fontId="73" fillId="6" borderId="0" xfId="9" applyNumberFormat="1" applyFont="1" applyFill="1" applyAlignment="1">
      <alignment vertical="center"/>
    </xf>
    <xf numFmtId="169" fontId="25" fillId="6" borderId="13" xfId="10" applyNumberFormat="1" applyFont="1" applyFill="1" applyBorder="1" applyAlignment="1">
      <alignment horizontal="center" vertical="center" wrapText="1"/>
    </xf>
    <xf numFmtId="0" fontId="25" fillId="6" borderId="13" xfId="9" applyFont="1" applyFill="1" applyBorder="1" applyAlignment="1">
      <alignment horizontal="center" vertical="center" wrapText="1"/>
    </xf>
    <xf numFmtId="0" fontId="25" fillId="7" borderId="13" xfId="9" applyFont="1" applyFill="1" applyBorder="1" applyAlignment="1">
      <alignment vertical="center" wrapText="1"/>
    </xf>
    <xf numFmtId="3" fontId="25" fillId="6" borderId="13" xfId="9" applyNumberFormat="1" applyFont="1" applyFill="1" applyBorder="1" applyAlignment="1">
      <alignment horizontal="center" vertical="center" wrapText="1"/>
    </xf>
    <xf numFmtId="3" fontId="25" fillId="6" borderId="13" xfId="9" applyNumberFormat="1" applyFont="1" applyFill="1" applyBorder="1" applyAlignment="1">
      <alignment vertical="center" wrapText="1"/>
    </xf>
    <xf numFmtId="49" fontId="25" fillId="6" borderId="13" xfId="9" applyNumberFormat="1" applyFont="1" applyFill="1" applyBorder="1" applyAlignment="1">
      <alignment horizontal="center" vertical="center" wrapText="1"/>
    </xf>
    <xf numFmtId="171" fontId="25" fillId="6" borderId="13" xfId="9" applyNumberFormat="1" applyFont="1" applyFill="1" applyBorder="1" applyAlignment="1">
      <alignment horizontal="right" vertical="center" wrapText="1"/>
    </xf>
    <xf numFmtId="171" fontId="25" fillId="6" borderId="13" xfId="9" applyNumberFormat="1" applyFont="1" applyFill="1" applyBorder="1" applyAlignment="1">
      <alignment horizontal="center" vertical="center" wrapText="1"/>
    </xf>
    <xf numFmtId="171" fontId="25" fillId="6" borderId="13" xfId="9" quotePrefix="1" applyNumberFormat="1" applyFont="1" applyFill="1" applyBorder="1" applyAlignment="1">
      <alignment horizontal="left" vertical="center" wrapText="1"/>
    </xf>
    <xf numFmtId="169" fontId="46" fillId="6" borderId="13" xfId="10" applyNumberFormat="1" applyFont="1" applyFill="1" applyBorder="1" applyAlignment="1">
      <alignment horizontal="center" vertical="center" wrapText="1"/>
    </xf>
    <xf numFmtId="0" fontId="46" fillId="6" borderId="0" xfId="6" applyFont="1" applyFill="1" applyAlignment="1">
      <alignment horizontal="center" vertical="center" wrapText="1"/>
    </xf>
    <xf numFmtId="3" fontId="35" fillId="6" borderId="17" xfId="4" applyNumberFormat="1" applyFont="1" applyFill="1" applyBorder="1" applyAlignment="1">
      <alignment horizontal="center" vertical="center" wrapText="1"/>
    </xf>
    <xf numFmtId="3" fontId="34" fillId="6" borderId="0" xfId="4" applyNumberFormat="1" applyFont="1" applyFill="1" applyAlignment="1">
      <alignment vertical="center" wrapText="1"/>
    </xf>
    <xf numFmtId="3" fontId="34" fillId="0" borderId="0" xfId="4" applyNumberFormat="1" applyFont="1" applyAlignment="1">
      <alignment vertical="center" wrapText="1"/>
    </xf>
    <xf numFmtId="0" fontId="25" fillId="0" borderId="0" xfId="0" applyFont="1"/>
    <xf numFmtId="167" fontId="46" fillId="5" borderId="13" xfId="1" applyNumberFormat="1" applyFont="1" applyFill="1" applyBorder="1" applyAlignment="1">
      <alignment horizontal="right" vertical="center" wrapText="1"/>
    </xf>
    <xf numFmtId="0" fontId="46" fillId="0" borderId="13" xfId="0" applyFont="1" applyBorder="1" applyAlignment="1">
      <alignment vertical="center" wrapText="1"/>
    </xf>
    <xf numFmtId="166" fontId="25" fillId="6" borderId="13" xfId="0" applyNumberFormat="1" applyFont="1" applyFill="1" applyBorder="1" applyAlignment="1">
      <alignment horizontal="center" vertical="center" wrapText="1"/>
    </xf>
    <xf numFmtId="0" fontId="25" fillId="0" borderId="13" xfId="0" applyFont="1" applyBorder="1" applyAlignment="1">
      <alignment vertical="center" wrapText="1"/>
    </xf>
    <xf numFmtId="0" fontId="25" fillId="8" borderId="13" xfId="0" applyFont="1" applyFill="1" applyBorder="1" applyAlignment="1">
      <alignment vertical="center" wrapText="1"/>
    </xf>
    <xf numFmtId="0" fontId="46" fillId="0" borderId="0" xfId="0" applyFont="1"/>
    <xf numFmtId="4" fontId="33" fillId="6" borderId="0" xfId="4" applyNumberFormat="1" applyFont="1" applyFill="1" applyAlignment="1">
      <alignment horizontal="center" vertical="center" wrapText="1"/>
    </xf>
    <xf numFmtId="0" fontId="33" fillId="6" borderId="0" xfId="4" applyFont="1" applyFill="1" applyAlignment="1">
      <alignment horizontal="center" vertical="center" wrapText="1"/>
    </xf>
    <xf numFmtId="3" fontId="33" fillId="6" borderId="0" xfId="4" applyNumberFormat="1" applyFont="1" applyFill="1" applyAlignment="1">
      <alignment vertical="center" wrapText="1"/>
    </xf>
    <xf numFmtId="4" fontId="23" fillId="6" borderId="13" xfId="4" applyNumberFormat="1" applyFont="1" applyFill="1" applyBorder="1" applyAlignment="1">
      <alignment horizontal="center" vertical="center" wrapText="1"/>
    </xf>
    <xf numFmtId="3" fontId="35" fillId="6" borderId="13" xfId="4" applyNumberFormat="1" applyFont="1" applyFill="1" applyBorder="1" applyAlignment="1">
      <alignment horizontal="center" vertical="center" wrapText="1"/>
    </xf>
    <xf numFmtId="4" fontId="41" fillId="6" borderId="13" xfId="4" applyNumberFormat="1" applyFont="1" applyFill="1" applyBorder="1" applyAlignment="1">
      <alignment horizontal="center" vertical="center" wrapText="1"/>
    </xf>
    <xf numFmtId="4" fontId="33" fillId="6" borderId="13" xfId="4" applyNumberFormat="1" applyFont="1" applyFill="1" applyBorder="1" applyAlignment="1">
      <alignment horizontal="center" vertical="center" wrapText="1"/>
    </xf>
    <xf numFmtId="0" fontId="33" fillId="6" borderId="16" xfId="4" applyFont="1" applyFill="1" applyBorder="1" applyAlignment="1">
      <alignment vertical="center" wrapText="1"/>
    </xf>
    <xf numFmtId="0" fontId="33" fillId="6" borderId="13" xfId="4" applyFont="1" applyFill="1" applyBorder="1" applyAlignment="1">
      <alignment horizontal="center"/>
    </xf>
    <xf numFmtId="0" fontId="33" fillId="6" borderId="13" xfId="4" applyFont="1" applyFill="1" applyBorder="1" applyAlignment="1">
      <alignment horizontal="center" vertical="center"/>
    </xf>
    <xf numFmtId="3" fontId="38" fillId="0" borderId="0" xfId="4" applyNumberFormat="1" applyFont="1" applyAlignment="1">
      <alignment horizontal="center" vertical="center" wrapText="1"/>
    </xf>
    <xf numFmtId="173" fontId="38" fillId="9" borderId="13" xfId="5" applyNumberFormat="1" applyFont="1" applyFill="1" applyBorder="1" applyAlignment="1">
      <alignment horizontal="right" vertical="center" wrapText="1"/>
    </xf>
    <xf numFmtId="168" fontId="40" fillId="6" borderId="13" xfId="4" applyNumberFormat="1" applyFont="1" applyFill="1" applyBorder="1" applyAlignment="1">
      <alignment vertical="center" wrapText="1"/>
    </xf>
    <xf numFmtId="3" fontId="40" fillId="6" borderId="13" xfId="4" applyNumberFormat="1" applyFont="1" applyFill="1" applyBorder="1" applyAlignment="1">
      <alignment vertical="center" wrapText="1"/>
    </xf>
    <xf numFmtId="4" fontId="40" fillId="6" borderId="0" xfId="4" applyNumberFormat="1" applyFont="1" applyFill="1" applyAlignment="1">
      <alignment vertical="center" wrapText="1"/>
    </xf>
    <xf numFmtId="3" fontId="40" fillId="6" borderId="0" xfId="4" applyNumberFormat="1" applyFont="1" applyFill="1" applyAlignment="1">
      <alignment vertical="center" wrapText="1"/>
    </xf>
    <xf numFmtId="3" fontId="38" fillId="0" borderId="13" xfId="4" quotePrefix="1" applyNumberFormat="1" applyFont="1" applyBorder="1" applyAlignment="1">
      <alignment horizontal="center" vertical="center" wrapText="1"/>
    </xf>
    <xf numFmtId="0" fontId="25" fillId="6" borderId="13" xfId="6" applyFont="1" applyFill="1" applyBorder="1" applyAlignment="1">
      <alignment horizontal="justify" vertical="center" wrapText="1"/>
    </xf>
    <xf numFmtId="3" fontId="25" fillId="6" borderId="13" xfId="3" applyNumberFormat="1" applyFont="1" applyFill="1" applyBorder="1" applyAlignment="1">
      <alignment horizontal="center" vertical="center" wrapText="1"/>
    </xf>
    <xf numFmtId="170" fontId="25" fillId="6" borderId="13" xfId="3" applyNumberFormat="1" applyFont="1" applyFill="1" applyBorder="1" applyAlignment="1">
      <alignment horizontal="center" vertical="center" wrapText="1"/>
    </xf>
    <xf numFmtId="167" fontId="25" fillId="6" borderId="13" xfId="13" applyNumberFormat="1" applyFont="1" applyFill="1" applyBorder="1" applyAlignment="1">
      <alignment horizontal="left" vertical="center" wrapText="1"/>
    </xf>
    <xf numFmtId="0" fontId="25" fillId="6" borderId="13" xfId="16" quotePrefix="1" applyFont="1" applyFill="1" applyBorder="1" applyAlignment="1">
      <alignment horizontal="center" vertical="center" wrapText="1"/>
    </xf>
    <xf numFmtId="0" fontId="25" fillId="6" borderId="13" xfId="17" applyFont="1" applyFill="1" applyBorder="1" applyAlignment="1">
      <alignment vertical="center" wrapText="1"/>
    </xf>
    <xf numFmtId="0" fontId="25" fillId="6" borderId="13" xfId="17" applyFont="1" applyFill="1" applyBorder="1" applyAlignment="1">
      <alignment horizontal="center" vertical="center" wrapText="1"/>
    </xf>
    <xf numFmtId="0" fontId="25" fillId="6" borderId="13" xfId="17" applyFont="1" applyFill="1" applyBorder="1" applyAlignment="1">
      <alignment horizontal="left" vertical="center" wrapText="1"/>
    </xf>
    <xf numFmtId="169" fontId="72" fillId="6" borderId="13" xfId="17" applyNumberFormat="1" applyFont="1" applyFill="1" applyBorder="1" applyAlignment="1">
      <alignment horizontal="right" vertical="center" wrapText="1"/>
    </xf>
    <xf numFmtId="169" fontId="25" fillId="6" borderId="13" xfId="17" applyNumberFormat="1" applyFont="1" applyFill="1" applyBorder="1" applyAlignment="1">
      <alignment horizontal="right" vertical="center" wrapText="1"/>
    </xf>
    <xf numFmtId="169" fontId="72" fillId="6" borderId="13" xfId="17" applyNumberFormat="1" applyFont="1" applyFill="1" applyBorder="1" applyAlignment="1">
      <alignment horizontal="left" vertical="center" wrapText="1"/>
    </xf>
    <xf numFmtId="169" fontId="25" fillId="6" borderId="13" xfId="17" applyNumberFormat="1" applyFont="1" applyFill="1" applyBorder="1" applyAlignment="1">
      <alignment horizontal="left" vertical="center" wrapText="1"/>
    </xf>
    <xf numFmtId="0" fontId="46" fillId="6" borderId="13" xfId="6" applyFont="1" applyFill="1" applyBorder="1" applyAlignment="1">
      <alignment horizontal="center" vertical="center" wrapText="1"/>
    </xf>
    <xf numFmtId="0" fontId="43" fillId="0" borderId="0" xfId="0" applyFont="1" applyAlignment="1">
      <alignment vertical="center" wrapText="1"/>
    </xf>
    <xf numFmtId="0" fontId="77" fillId="0" borderId="0" xfId="0" applyFont="1" applyAlignment="1">
      <alignment vertical="center" wrapText="1"/>
    </xf>
    <xf numFmtId="3" fontId="43" fillId="0" borderId="0" xfId="0" applyNumberFormat="1" applyFont="1"/>
    <xf numFmtId="3" fontId="46" fillId="6" borderId="13" xfId="0" quotePrefix="1" applyNumberFormat="1"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0" borderId="13" xfId="0" applyFont="1" applyBorder="1" applyAlignment="1">
      <alignment vertical="center" wrapText="1"/>
    </xf>
    <xf numFmtId="167" fontId="72" fillId="5" borderId="13" xfId="1" applyNumberFormat="1" applyFont="1" applyFill="1" applyBorder="1" applyAlignment="1">
      <alignment horizontal="right" vertical="center" wrapText="1"/>
    </xf>
    <xf numFmtId="0" fontId="72" fillId="0" borderId="0" xfId="0" applyFont="1"/>
    <xf numFmtId="166" fontId="72" fillId="6" borderId="13" xfId="0" quotePrefix="1" applyNumberFormat="1" applyFont="1" applyFill="1" applyBorder="1" applyAlignment="1">
      <alignment horizontal="center" vertical="center" wrapText="1"/>
    </xf>
    <xf numFmtId="3" fontId="46" fillId="6" borderId="13" xfId="0" applyNumberFormat="1" applyFont="1" applyFill="1" applyBorder="1" applyAlignment="1">
      <alignment horizontal="center" vertical="center" wrapText="1"/>
    </xf>
    <xf numFmtId="0" fontId="46" fillId="8" borderId="13" xfId="0" applyFont="1" applyFill="1" applyBorder="1" applyAlignment="1">
      <alignment vertical="center" wrapText="1"/>
    </xf>
    <xf numFmtId="0" fontId="46" fillId="0" borderId="0" xfId="0" applyFont="1" applyAlignment="1">
      <alignment vertical="center"/>
    </xf>
    <xf numFmtId="167" fontId="25" fillId="7" borderId="13" xfId="1" applyNumberFormat="1" applyFont="1" applyFill="1" applyBorder="1" applyAlignment="1">
      <alignment horizontal="right" vertical="center" wrapText="1"/>
    </xf>
    <xf numFmtId="167" fontId="25" fillId="5" borderId="13" xfId="1" applyNumberFormat="1" applyFont="1" applyFill="1" applyBorder="1" applyAlignment="1">
      <alignment horizontal="right" vertical="center" wrapText="1"/>
    </xf>
    <xf numFmtId="0" fontId="72" fillId="8" borderId="13" xfId="0" applyFont="1" applyFill="1" applyBorder="1" applyAlignment="1">
      <alignment vertical="center" wrapText="1"/>
    </xf>
    <xf numFmtId="3" fontId="72" fillId="6" borderId="13" xfId="0" applyNumberFormat="1" applyFont="1" applyFill="1" applyBorder="1" applyAlignment="1">
      <alignment horizontal="center" vertical="center" wrapText="1"/>
    </xf>
    <xf numFmtId="0" fontId="72" fillId="0" borderId="0" xfId="0" applyFont="1" applyAlignment="1">
      <alignment vertical="center"/>
    </xf>
    <xf numFmtId="167" fontId="25" fillId="6" borderId="13" xfId="1" applyNumberFormat="1" applyFont="1" applyFill="1" applyBorder="1" applyAlignment="1">
      <alignment horizontal="right" vertical="center" wrapText="1"/>
    </xf>
    <xf numFmtId="167" fontId="72" fillId="6" borderId="13" xfId="1" applyNumberFormat="1" applyFont="1" applyFill="1" applyBorder="1" applyAlignment="1">
      <alignment horizontal="right" vertical="center" wrapText="1"/>
    </xf>
    <xf numFmtId="0" fontId="46" fillId="0" borderId="13" xfId="0" applyFont="1" applyBorder="1" applyAlignment="1">
      <alignment horizontal="center" vertical="center" wrapText="1"/>
    </xf>
    <xf numFmtId="3" fontId="46" fillId="0" borderId="13" xfId="0" applyNumberFormat="1" applyFont="1" applyBorder="1" applyAlignment="1">
      <alignment horizontal="center" vertical="center" wrapText="1"/>
    </xf>
    <xf numFmtId="3" fontId="25" fillId="6" borderId="13" xfId="0" applyNumberFormat="1" applyFont="1" applyFill="1" applyBorder="1" applyAlignment="1">
      <alignment horizontal="center" vertical="center" wrapText="1"/>
    </xf>
    <xf numFmtId="167" fontId="46" fillId="6" borderId="13" xfId="1" applyNumberFormat="1" applyFont="1" applyFill="1" applyBorder="1" applyAlignment="1">
      <alignment horizontal="right" vertical="center" wrapText="1"/>
    </xf>
    <xf numFmtId="0" fontId="46" fillId="0" borderId="13" xfId="0" applyFont="1" applyBorder="1" applyAlignment="1">
      <alignment horizontal="center" vertical="center" wrapText="1"/>
    </xf>
    <xf numFmtId="3" fontId="46" fillId="0" borderId="13" xfId="0" applyNumberFormat="1" applyFont="1" applyBorder="1" applyAlignment="1">
      <alignment horizontal="center" vertical="center" wrapText="1"/>
    </xf>
    <xf numFmtId="0" fontId="25" fillId="0" borderId="13" xfId="0" applyFont="1" applyBorder="1" applyAlignment="1">
      <alignment horizontal="center" vertical="center" wrapText="1"/>
    </xf>
    <xf numFmtId="0" fontId="72" fillId="0" borderId="13" xfId="0" applyFont="1" applyBorder="1" applyAlignment="1">
      <alignment horizontal="center" vertical="center" wrapText="1"/>
    </xf>
    <xf numFmtId="0" fontId="25" fillId="8" borderId="13" xfId="0" applyFont="1" applyFill="1" applyBorder="1" applyAlignment="1">
      <alignment horizontal="center" vertical="center" wrapText="1"/>
    </xf>
    <xf numFmtId="0" fontId="46" fillId="8" borderId="13" xfId="0" applyFont="1" applyFill="1" applyBorder="1" applyAlignment="1">
      <alignment horizontal="center" vertical="center" wrapText="1"/>
    </xf>
    <xf numFmtId="0" fontId="72" fillId="8" borderId="13" xfId="0" applyFont="1" applyFill="1" applyBorder="1" applyAlignment="1">
      <alignment horizontal="center" vertical="center" wrapText="1"/>
    </xf>
    <xf numFmtId="0" fontId="77" fillId="0" borderId="13" xfId="0" applyFont="1" applyBorder="1" applyAlignment="1">
      <alignment horizontal="left" vertical="center" wrapText="1"/>
    </xf>
    <xf numFmtId="0" fontId="79" fillId="0" borderId="13" xfId="0" applyFont="1" applyBorder="1" applyAlignment="1">
      <alignment horizontal="justify" vertical="center"/>
    </xf>
    <xf numFmtId="0" fontId="79" fillId="0" borderId="13" xfId="0" applyFont="1" applyBorder="1" applyAlignment="1">
      <alignment horizontal="center" vertical="center"/>
    </xf>
    <xf numFmtId="0" fontId="14" fillId="2" borderId="2" xfId="0" applyFont="1" applyFill="1" applyBorder="1" applyAlignment="1">
      <alignment horizontal="center" vertical="center" wrapText="1"/>
    </xf>
    <xf numFmtId="0" fontId="6" fillId="0" borderId="4" xfId="0" applyFont="1" applyBorder="1"/>
    <xf numFmtId="0" fontId="11" fillId="2" borderId="0" xfId="0" applyFont="1" applyFill="1" applyAlignment="1">
      <alignment horizontal="center" vertical="center" wrapText="1"/>
    </xf>
    <xf numFmtId="0" fontId="0" fillId="0" borderId="0" xfId="0"/>
    <xf numFmtId="0" fontId="12" fillId="2" borderId="0" xfId="0" applyFont="1" applyFill="1" applyAlignment="1">
      <alignment horizontal="center" vertical="center" wrapText="1"/>
    </xf>
    <xf numFmtId="0" fontId="1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6" fillId="0" borderId="7" xfId="0" applyFont="1" applyBorder="1"/>
    <xf numFmtId="0" fontId="6" fillId="0" borderId="5" xfId="0" applyFont="1" applyBorder="1"/>
    <xf numFmtId="0" fontId="14" fillId="2" borderId="8" xfId="0" applyFont="1" applyFill="1" applyBorder="1" applyAlignment="1">
      <alignment horizontal="center" vertical="center" wrapText="1"/>
    </xf>
    <xf numFmtId="0" fontId="6" fillId="0" borderId="9" xfId="0" applyFont="1" applyBorder="1"/>
    <xf numFmtId="0" fontId="6" fillId="0" borderId="10" xfId="0" applyFont="1" applyBorder="1"/>
    <xf numFmtId="0" fontId="6" fillId="0" borderId="11" xfId="0" applyFont="1" applyBorder="1"/>
    <xf numFmtId="0" fontId="14" fillId="2" borderId="3" xfId="0" applyFont="1" applyFill="1" applyBorder="1" applyAlignment="1">
      <alignment horizontal="center" vertical="center" wrapText="1"/>
    </xf>
    <xf numFmtId="0" fontId="6" fillId="0" borderId="3" xfId="0" applyFont="1" applyBorder="1"/>
    <xf numFmtId="0" fontId="77" fillId="0" borderId="0" xfId="0" applyFont="1" applyAlignment="1">
      <alignment horizontal="center" vertical="center" wrapText="1"/>
    </xf>
    <xf numFmtId="0" fontId="78" fillId="0" borderId="0" xfId="0" applyFont="1" applyAlignment="1">
      <alignment horizontal="right"/>
    </xf>
    <xf numFmtId="0" fontId="46" fillId="0" borderId="13" xfId="0" applyFont="1" applyBorder="1" applyAlignment="1">
      <alignment horizontal="center" vertical="center" wrapText="1"/>
    </xf>
    <xf numFmtId="0" fontId="25" fillId="0" borderId="13" xfId="0" applyFont="1" applyBorder="1"/>
    <xf numFmtId="0" fontId="46" fillId="0" borderId="13" xfId="0" applyFont="1" applyBorder="1"/>
    <xf numFmtId="3" fontId="46" fillId="0" borderId="13" xfId="0" applyNumberFormat="1" applyFont="1" applyBorder="1" applyAlignment="1">
      <alignment horizontal="center" vertical="center" wrapText="1"/>
    </xf>
    <xf numFmtId="0" fontId="78" fillId="0" borderId="0" xfId="0" applyFont="1" applyAlignment="1">
      <alignment horizontal="center" vertical="center" wrapText="1"/>
    </xf>
    <xf numFmtId="0" fontId="46" fillId="0" borderId="14" xfId="0" applyFont="1" applyBorder="1" applyAlignment="1">
      <alignment horizontal="center" vertical="center" wrapText="1"/>
    </xf>
    <xf numFmtId="0" fontId="46" fillId="0" borderId="15" xfId="0" applyFont="1" applyBorder="1" applyAlignment="1">
      <alignment horizontal="center" vertical="center" wrapText="1"/>
    </xf>
    <xf numFmtId="0" fontId="46" fillId="6" borderId="13" xfId="6" applyFont="1" applyFill="1" applyBorder="1" applyAlignment="1">
      <alignment horizontal="center" vertical="center" wrapText="1"/>
    </xf>
    <xf numFmtId="0" fontId="46" fillId="6" borderId="0" xfId="6" applyFont="1" applyFill="1" applyAlignment="1">
      <alignment horizontal="center" vertical="center" wrapText="1"/>
    </xf>
    <xf numFmtId="0" fontId="25" fillId="6" borderId="0" xfId="6" applyFont="1" applyFill="1" applyAlignment="1">
      <alignment horizontal="right" vertical="center" wrapText="1"/>
    </xf>
    <xf numFmtId="0" fontId="49" fillId="6" borderId="0" xfId="6" applyFont="1" applyFill="1" applyAlignment="1">
      <alignment horizontal="center" vertical="center" wrapText="1"/>
    </xf>
    <xf numFmtId="3" fontId="40" fillId="0" borderId="13" xfId="4" applyNumberFormat="1" applyFont="1" applyBorder="1" applyAlignment="1">
      <alignment horizontal="center" vertical="center" wrapText="1"/>
    </xf>
    <xf numFmtId="3" fontId="40" fillId="0" borderId="14" xfId="4" applyNumberFormat="1" applyFont="1" applyBorder="1" applyAlignment="1">
      <alignment horizontal="center" vertical="center" wrapText="1"/>
    </xf>
    <xf numFmtId="3" fontId="40" fillId="0" borderId="15" xfId="4" applyNumberFormat="1" applyFont="1" applyBorder="1" applyAlignment="1">
      <alignment horizontal="center" vertical="center" wrapText="1"/>
    </xf>
    <xf numFmtId="3" fontId="40" fillId="6" borderId="14" xfId="4" applyNumberFormat="1" applyFont="1" applyFill="1" applyBorder="1" applyAlignment="1">
      <alignment horizontal="left" vertical="center" wrapText="1"/>
    </xf>
    <xf numFmtId="3" fontId="40" fillId="6" borderId="15" xfId="4" applyNumberFormat="1" applyFont="1" applyFill="1" applyBorder="1" applyAlignment="1">
      <alignment horizontal="left" vertical="center" wrapText="1"/>
    </xf>
    <xf numFmtId="3" fontId="39" fillId="0" borderId="0" xfId="4" applyNumberFormat="1" applyFont="1" applyAlignment="1">
      <alignment horizontal="center" vertical="center" wrapText="1"/>
    </xf>
    <xf numFmtId="3" fontId="40" fillId="0" borderId="0" xfId="4" applyNumberFormat="1" applyFont="1" applyAlignment="1">
      <alignment horizontal="center" vertical="center" wrapText="1"/>
    </xf>
    <xf numFmtId="3" fontId="38" fillId="0" borderId="0" xfId="4" applyNumberFormat="1" applyFont="1" applyAlignment="1">
      <alignment horizontal="right" vertical="center" wrapText="1"/>
    </xf>
    <xf numFmtId="3" fontId="40" fillId="0" borderId="16" xfId="4" applyNumberFormat="1" applyFont="1" applyBorder="1" applyAlignment="1">
      <alignment horizontal="center" vertical="center" wrapText="1"/>
    </xf>
    <xf numFmtId="3" fontId="40" fillId="0" borderId="21" xfId="4" applyNumberFormat="1" applyFont="1" applyBorder="1" applyAlignment="1">
      <alignment horizontal="center" vertical="center" wrapText="1"/>
    </xf>
    <xf numFmtId="3" fontId="40" fillId="0" borderId="17" xfId="4" applyNumberFormat="1" applyFont="1" applyBorder="1" applyAlignment="1">
      <alignment horizontal="center" vertical="center" wrapText="1"/>
    </xf>
    <xf numFmtId="3" fontId="40" fillId="6" borderId="18" xfId="4" applyNumberFormat="1" applyFont="1" applyFill="1" applyBorder="1" applyAlignment="1">
      <alignment horizontal="center" vertical="center" wrapText="1"/>
    </xf>
    <xf numFmtId="3" fontId="40" fillId="6" borderId="19" xfId="4" applyNumberFormat="1" applyFont="1" applyFill="1" applyBorder="1" applyAlignment="1">
      <alignment horizontal="center" vertical="center" wrapText="1"/>
    </xf>
    <xf numFmtId="3" fontId="40" fillId="6" borderId="20" xfId="4" applyNumberFormat="1" applyFont="1" applyFill="1" applyBorder="1" applyAlignment="1">
      <alignment horizontal="center" vertical="center" wrapText="1"/>
    </xf>
    <xf numFmtId="3" fontId="40" fillId="6" borderId="22" xfId="4" applyNumberFormat="1" applyFont="1" applyFill="1" applyBorder="1" applyAlignment="1">
      <alignment horizontal="center" vertical="center" wrapText="1"/>
    </xf>
    <xf numFmtId="3" fontId="40" fillId="6" borderId="23" xfId="4" applyNumberFormat="1" applyFont="1" applyFill="1" applyBorder="1" applyAlignment="1">
      <alignment horizontal="center" vertical="center" wrapText="1"/>
    </xf>
    <xf numFmtId="3" fontId="40" fillId="6" borderId="24" xfId="4" applyNumberFormat="1" applyFont="1" applyFill="1" applyBorder="1" applyAlignment="1">
      <alignment horizontal="center" vertical="center" wrapText="1"/>
    </xf>
    <xf numFmtId="3" fontId="44" fillId="0" borderId="13" xfId="4" applyNumberFormat="1" applyFont="1" applyBorder="1" applyAlignment="1">
      <alignment horizontal="center" vertical="center" wrapText="1"/>
    </xf>
    <xf numFmtId="0" fontId="76" fillId="0" borderId="0" xfId="4" applyFont="1" applyAlignment="1">
      <alignment horizontal="center" vertical="center" wrapText="1"/>
    </xf>
    <xf numFmtId="0" fontId="74" fillId="0" borderId="0" xfId="4" applyFont="1" applyAlignment="1">
      <alignment horizontal="center" vertical="center" wrapText="1"/>
    </xf>
    <xf numFmtId="3" fontId="33" fillId="0" borderId="23" xfId="4" applyNumberFormat="1" applyFont="1" applyBorder="1" applyAlignment="1">
      <alignment horizontal="right" wrapText="1"/>
    </xf>
    <xf numFmtId="3" fontId="35" fillId="6" borderId="16" xfId="4" applyNumberFormat="1" applyFont="1" applyFill="1" applyBorder="1" applyAlignment="1">
      <alignment horizontal="center" vertical="center" wrapText="1"/>
    </xf>
    <xf numFmtId="3" fontId="35" fillId="6" borderId="21" xfId="4" applyNumberFormat="1" applyFont="1" applyFill="1" applyBorder="1" applyAlignment="1">
      <alignment horizontal="center" vertical="center" wrapText="1"/>
    </xf>
    <xf numFmtId="3" fontId="35" fillId="6" borderId="17" xfId="4" applyNumberFormat="1" applyFont="1" applyFill="1" applyBorder="1" applyAlignment="1">
      <alignment horizontal="center" vertical="center" wrapText="1"/>
    </xf>
    <xf numFmtId="0" fontId="35" fillId="6" borderId="16" xfId="4" applyFont="1" applyFill="1" applyBorder="1" applyAlignment="1">
      <alignment horizontal="center" vertical="center" wrapText="1"/>
    </xf>
    <xf numFmtId="0" fontId="35" fillId="6" borderId="21" xfId="4" applyFont="1" applyFill="1" applyBorder="1" applyAlignment="1">
      <alignment horizontal="center" vertical="center" wrapText="1"/>
    </xf>
    <xf numFmtId="0" fontId="35" fillId="6" borderId="17" xfId="4" applyFont="1" applyFill="1" applyBorder="1" applyAlignment="1">
      <alignment horizontal="center" vertical="center" wrapText="1"/>
    </xf>
    <xf numFmtId="0" fontId="35" fillId="6" borderId="13" xfId="4" applyFont="1" applyFill="1" applyBorder="1" applyAlignment="1">
      <alignment horizontal="center" vertical="center" wrapText="1"/>
    </xf>
    <xf numFmtId="0" fontId="36" fillId="6" borderId="13" xfId="4" applyFont="1" applyFill="1" applyBorder="1" applyAlignment="1">
      <alignment horizontal="center" vertical="center" wrapText="1"/>
    </xf>
    <xf numFmtId="0" fontId="75" fillId="0" borderId="0" xfId="4" applyFont="1" applyAlignment="1">
      <alignment horizontal="center" vertical="center" wrapText="1"/>
    </xf>
    <xf numFmtId="0" fontId="35" fillId="6" borderId="18" xfId="4" applyFont="1" applyFill="1" applyBorder="1" applyAlignment="1">
      <alignment horizontal="center" vertical="center" wrapText="1"/>
    </xf>
    <xf numFmtId="0" fontId="35" fillId="6" borderId="20" xfId="4" applyFont="1" applyFill="1" applyBorder="1" applyAlignment="1">
      <alignment horizontal="center" vertical="center" wrapText="1"/>
    </xf>
    <xf numFmtId="0" fontId="35" fillId="6" borderId="26" xfId="4" applyFont="1" applyFill="1" applyBorder="1" applyAlignment="1">
      <alignment horizontal="center" vertical="center" wrapText="1"/>
    </xf>
    <xf numFmtId="0" fontId="35" fillId="6" borderId="27" xfId="4" applyFont="1" applyFill="1" applyBorder="1" applyAlignment="1">
      <alignment horizontal="center" vertical="center" wrapText="1"/>
    </xf>
    <xf numFmtId="0" fontId="35" fillId="6" borderId="22" xfId="4" applyFont="1" applyFill="1" applyBorder="1" applyAlignment="1">
      <alignment horizontal="center" vertical="center" wrapText="1"/>
    </xf>
    <xf numFmtId="0" fontId="35" fillId="6" borderId="24" xfId="4" applyFont="1" applyFill="1" applyBorder="1" applyAlignment="1">
      <alignment horizontal="center" vertical="center" wrapText="1"/>
    </xf>
    <xf numFmtId="0" fontId="35" fillId="6" borderId="19" xfId="4" applyFont="1" applyFill="1" applyBorder="1" applyAlignment="1">
      <alignment horizontal="center" vertical="center" wrapText="1"/>
    </xf>
    <xf numFmtId="0" fontId="35" fillId="6" borderId="23" xfId="4" applyFont="1" applyFill="1" applyBorder="1" applyAlignment="1">
      <alignment horizontal="center" vertical="center" wrapText="1"/>
    </xf>
    <xf numFmtId="0" fontId="35" fillId="6" borderId="14" xfId="4" applyFont="1" applyFill="1" applyBorder="1" applyAlignment="1">
      <alignment horizontal="center" vertical="center" wrapText="1"/>
    </xf>
    <xf numFmtId="0" fontId="35" fillId="6" borderId="25" xfId="4" applyFont="1" applyFill="1" applyBorder="1" applyAlignment="1">
      <alignment horizontal="center" vertical="center" wrapText="1"/>
    </xf>
    <xf numFmtId="0" fontId="35" fillId="6" borderId="15" xfId="4" applyFont="1" applyFill="1" applyBorder="1" applyAlignment="1">
      <alignment horizontal="center" vertical="center" wrapText="1"/>
    </xf>
    <xf numFmtId="3" fontId="49" fillId="6" borderId="13" xfId="0" applyNumberFormat="1" applyFont="1" applyFill="1" applyBorder="1" applyAlignment="1">
      <alignment horizontal="center" vertical="center" wrapText="1"/>
    </xf>
    <xf numFmtId="0" fontId="49" fillId="8" borderId="0" xfId="0" applyFont="1" applyFill="1" applyAlignment="1">
      <alignment vertical="center" wrapText="1"/>
    </xf>
    <xf numFmtId="0" fontId="49" fillId="8" borderId="13" xfId="0" applyFont="1" applyFill="1" applyBorder="1" applyAlignment="1">
      <alignment horizontal="center" vertical="center" wrapText="1"/>
    </xf>
    <xf numFmtId="167" fontId="49" fillId="5" borderId="13" xfId="1" applyNumberFormat="1" applyFont="1" applyFill="1" applyBorder="1" applyAlignment="1">
      <alignment horizontal="right" vertical="center" wrapText="1"/>
    </xf>
    <xf numFmtId="167" fontId="49" fillId="6" borderId="13" xfId="1" applyNumberFormat="1" applyFont="1" applyFill="1" applyBorder="1" applyAlignment="1">
      <alignment horizontal="right" vertical="center" wrapText="1"/>
    </xf>
    <xf numFmtId="0" fontId="49" fillId="0" borderId="0" xfId="0" applyFont="1" applyAlignment="1">
      <alignment vertical="center"/>
    </xf>
    <xf numFmtId="0" fontId="49" fillId="8" borderId="13" xfId="0" applyFont="1" applyFill="1" applyBorder="1" applyAlignment="1">
      <alignment vertical="center" wrapText="1"/>
    </xf>
  </cellXfs>
  <cellStyles count="81">
    <cellStyle name="20% - Accent1 2" xfId="20"/>
    <cellStyle name="20% - Accent2 2" xfId="21"/>
    <cellStyle name="20% - Accent3 2" xfId="22"/>
    <cellStyle name="20% - Accent4 2" xfId="23"/>
    <cellStyle name="20% - Accent5 2" xfId="24"/>
    <cellStyle name="20% - Accent6 2" xfId="25"/>
    <cellStyle name="40% - Accent1 2" xfId="26"/>
    <cellStyle name="40% - Accent2 2" xfId="27"/>
    <cellStyle name="40% - Accent3 2" xfId="28"/>
    <cellStyle name="40% - Accent4 2" xfId="29"/>
    <cellStyle name="40% - Accent5 2" xfId="30"/>
    <cellStyle name="40% - Accent6 2" xfId="31"/>
    <cellStyle name="60% - Accent1 2" xfId="32"/>
    <cellStyle name="60% - Accent2 2" xfId="33"/>
    <cellStyle name="60% - Accent3 2" xfId="34"/>
    <cellStyle name="60% - Accent4 2" xfId="35"/>
    <cellStyle name="60% - Accent5 2" xfId="36"/>
    <cellStyle name="60% - Accent6 2" xfId="37"/>
    <cellStyle name="Accent1 2" xfId="38"/>
    <cellStyle name="Accent2 2" xfId="39"/>
    <cellStyle name="Accent3 2" xfId="40"/>
    <cellStyle name="Accent4 2" xfId="41"/>
    <cellStyle name="Accent5 2" xfId="42"/>
    <cellStyle name="Accent6 2" xfId="43"/>
    <cellStyle name="Bad 2" xfId="44"/>
    <cellStyle name="Calculation 2" xfId="45"/>
    <cellStyle name="Comma" xfId="1" builtinId="3"/>
    <cellStyle name="Comma 10" xfId="13"/>
    <cellStyle name="Comma 11" xfId="15"/>
    <cellStyle name="Comma 2" xfId="3"/>
    <cellStyle name="Comma 2 2" xfId="10"/>
    <cellStyle name="Comma 2 2 2" xfId="46"/>
    <cellStyle name="Comma 2 3" xfId="47"/>
    <cellStyle name="Comma 3" xfId="5"/>
    <cellStyle name="Comma 3 2" xfId="49"/>
    <cellStyle name="Comma 3 3" xfId="48"/>
    <cellStyle name="Comma 4" xfId="11"/>
    <cellStyle name="Comma 4 2" xfId="12"/>
    <cellStyle name="Comma 5" xfId="50"/>
    <cellStyle name="Comma 5 2" xfId="51"/>
    <cellStyle name="Comma 6" xfId="52"/>
    <cellStyle name="Comma 6 2" xfId="53"/>
    <cellStyle name="Comma 7" xfId="54"/>
    <cellStyle name="Comma 7 2" xfId="14"/>
    <cellStyle name="Comma 8" xfId="55"/>
    <cellStyle name="Comma 9" xfId="56"/>
    <cellStyle name="Check Cell 2" xfId="57"/>
    <cellStyle name="Explanatory Text 2" xfId="58"/>
    <cellStyle name="Good 2" xfId="59"/>
    <cellStyle name="Heading 1 2" xfId="60"/>
    <cellStyle name="Heading 2 2" xfId="61"/>
    <cellStyle name="Heading 3 2" xfId="62"/>
    <cellStyle name="Heading 4 2" xfId="63"/>
    <cellStyle name="Input 2" xfId="64"/>
    <cellStyle name="Linked Cell 2" xfId="65"/>
    <cellStyle name="Neutral 2" xfId="66"/>
    <cellStyle name="Normal" xfId="0" builtinId="0"/>
    <cellStyle name="Normal 10" xfId="19"/>
    <cellStyle name="Normal 2" xfId="2"/>
    <cellStyle name="Normal 2 2" xfId="68"/>
    <cellStyle name="Normal 2 3" xfId="67"/>
    <cellStyle name="Normal 3" xfId="4"/>
    <cellStyle name="Normal 3 2" xfId="8"/>
    <cellStyle name="Normal 3 2 2 2" xfId="69"/>
    <cellStyle name="Normal 4" xfId="9"/>
    <cellStyle name="Normal 4 2" xfId="17"/>
    <cellStyle name="Normal 4 2 2" xfId="70"/>
    <cellStyle name="Normal 4 3" xfId="71"/>
    <cellStyle name="Normal 5" xfId="18"/>
    <cellStyle name="Normal 5 2" xfId="72"/>
    <cellStyle name="Normal 5 3" xfId="16"/>
    <cellStyle name="Normal 6" xfId="7"/>
    <cellStyle name="Normal 7" xfId="73"/>
    <cellStyle name="Normal 7 2" xfId="74"/>
    <cellStyle name="Normal 8" xfId="75"/>
    <cellStyle name="Normal 9" xfId="6"/>
    <cellStyle name="Note 2" xfId="76"/>
    <cellStyle name="Output 2" xfId="77"/>
    <cellStyle name="Title 2" xfId="78"/>
    <cellStyle name="Total 2" xfId="79"/>
    <cellStyle name="Warning Text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5</xdr:row>
      <xdr:rowOff>0</xdr:rowOff>
    </xdr:from>
    <xdr:ext cx="184731" cy="264560"/>
    <xdr:sp macro="" textlink="">
      <xdr:nvSpPr>
        <xdr:cNvPr id="2" name="TextBox 1">
          <a:extLst>
            <a:ext uri="{FF2B5EF4-FFF2-40B4-BE49-F238E27FC236}">
              <a16:creationId xmlns:a16="http://schemas.microsoft.com/office/drawing/2014/main" xmlns="" id="{00000000-0008-0000-0300-000002000000}"/>
            </a:ext>
          </a:extLst>
        </xdr:cNvPr>
        <xdr:cNvSpPr txBox="1"/>
      </xdr:nvSpPr>
      <xdr:spPr>
        <a:xfrm>
          <a:off x="4295775" y="254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9</xdr:col>
      <xdr:colOff>0</xdr:colOff>
      <xdr:row>5</xdr:row>
      <xdr:rowOff>0</xdr:rowOff>
    </xdr:from>
    <xdr:ext cx="184731" cy="264560"/>
    <xdr:sp macro="" textlink="">
      <xdr:nvSpPr>
        <xdr:cNvPr id="3" name="TextBox 2">
          <a:extLst>
            <a:ext uri="{FF2B5EF4-FFF2-40B4-BE49-F238E27FC236}">
              <a16:creationId xmlns:a16="http://schemas.microsoft.com/office/drawing/2014/main" xmlns="" id="{00000000-0008-0000-0300-000003000000}"/>
            </a:ext>
          </a:extLst>
        </xdr:cNvPr>
        <xdr:cNvSpPr txBox="1"/>
      </xdr:nvSpPr>
      <xdr:spPr>
        <a:xfrm>
          <a:off x="4295775" y="2744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9</xdr:col>
      <xdr:colOff>0</xdr:colOff>
      <xdr:row>5</xdr:row>
      <xdr:rowOff>0</xdr:rowOff>
    </xdr:from>
    <xdr:ext cx="184731" cy="264560"/>
    <xdr:sp macro="" textlink="">
      <xdr:nvSpPr>
        <xdr:cNvPr id="4" name="TextBox 3">
          <a:extLst>
            <a:ext uri="{FF2B5EF4-FFF2-40B4-BE49-F238E27FC236}">
              <a16:creationId xmlns:a16="http://schemas.microsoft.com/office/drawing/2014/main" xmlns="" id="{00000000-0008-0000-0300-000004000000}"/>
            </a:ext>
          </a:extLst>
        </xdr:cNvPr>
        <xdr:cNvSpPr txBox="1"/>
      </xdr:nvSpPr>
      <xdr:spPr>
        <a:xfrm>
          <a:off x="4295775" y="291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10</xdr:col>
      <xdr:colOff>0</xdr:colOff>
      <xdr:row>5</xdr:row>
      <xdr:rowOff>0</xdr:rowOff>
    </xdr:from>
    <xdr:ext cx="184731" cy="264560"/>
    <xdr:sp macro="" textlink="">
      <xdr:nvSpPr>
        <xdr:cNvPr id="5" name="TextBox 4">
          <a:extLst>
            <a:ext uri="{FF2B5EF4-FFF2-40B4-BE49-F238E27FC236}">
              <a16:creationId xmlns:a16="http://schemas.microsoft.com/office/drawing/2014/main" xmlns="" id="{00000000-0008-0000-0300-000005000000}"/>
            </a:ext>
          </a:extLst>
        </xdr:cNvPr>
        <xdr:cNvSpPr txBox="1"/>
      </xdr:nvSpPr>
      <xdr:spPr>
        <a:xfrm>
          <a:off x="5133975" y="254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11</xdr:col>
      <xdr:colOff>0</xdr:colOff>
      <xdr:row>5</xdr:row>
      <xdr:rowOff>0</xdr:rowOff>
    </xdr:from>
    <xdr:ext cx="184731" cy="264560"/>
    <xdr:sp macro="" textlink="">
      <xdr:nvSpPr>
        <xdr:cNvPr id="6" name="TextBox 5">
          <a:extLst>
            <a:ext uri="{FF2B5EF4-FFF2-40B4-BE49-F238E27FC236}">
              <a16:creationId xmlns:a16="http://schemas.microsoft.com/office/drawing/2014/main" xmlns="" id="{00000000-0008-0000-0300-000006000000}"/>
            </a:ext>
          </a:extLst>
        </xdr:cNvPr>
        <xdr:cNvSpPr txBox="1"/>
      </xdr:nvSpPr>
      <xdr:spPr>
        <a:xfrm>
          <a:off x="5972175" y="254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10</xdr:col>
      <xdr:colOff>0</xdr:colOff>
      <xdr:row>5</xdr:row>
      <xdr:rowOff>0</xdr:rowOff>
    </xdr:from>
    <xdr:ext cx="184731" cy="264560"/>
    <xdr:sp macro="" textlink="">
      <xdr:nvSpPr>
        <xdr:cNvPr id="7" name="TextBox 6">
          <a:extLst>
            <a:ext uri="{FF2B5EF4-FFF2-40B4-BE49-F238E27FC236}">
              <a16:creationId xmlns:a16="http://schemas.microsoft.com/office/drawing/2014/main" xmlns="" id="{00000000-0008-0000-0300-000007000000}"/>
            </a:ext>
          </a:extLst>
        </xdr:cNvPr>
        <xdr:cNvSpPr txBox="1"/>
      </xdr:nvSpPr>
      <xdr:spPr>
        <a:xfrm>
          <a:off x="5133975" y="254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11</xdr:col>
      <xdr:colOff>0</xdr:colOff>
      <xdr:row>5</xdr:row>
      <xdr:rowOff>0</xdr:rowOff>
    </xdr:from>
    <xdr:ext cx="184731" cy="264560"/>
    <xdr:sp macro="" textlink="">
      <xdr:nvSpPr>
        <xdr:cNvPr id="8" name="TextBox 7">
          <a:extLst>
            <a:ext uri="{FF2B5EF4-FFF2-40B4-BE49-F238E27FC236}">
              <a16:creationId xmlns:a16="http://schemas.microsoft.com/office/drawing/2014/main" xmlns="" id="{00000000-0008-0000-0300-000008000000}"/>
            </a:ext>
          </a:extLst>
        </xdr:cNvPr>
        <xdr:cNvSpPr txBox="1"/>
      </xdr:nvSpPr>
      <xdr:spPr>
        <a:xfrm>
          <a:off x="5972175" y="2542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9</xdr:col>
      <xdr:colOff>0</xdr:colOff>
      <xdr:row>5</xdr:row>
      <xdr:rowOff>0</xdr:rowOff>
    </xdr:from>
    <xdr:ext cx="184731" cy="264560"/>
    <xdr:sp macro="" textlink="">
      <xdr:nvSpPr>
        <xdr:cNvPr id="9" name="TextBox 8">
          <a:extLst>
            <a:ext uri="{FF2B5EF4-FFF2-40B4-BE49-F238E27FC236}">
              <a16:creationId xmlns:a16="http://schemas.microsoft.com/office/drawing/2014/main" xmlns="" id="{00000000-0008-0000-0300-000009000000}"/>
            </a:ext>
          </a:extLst>
        </xdr:cNvPr>
        <xdr:cNvSpPr txBox="1"/>
      </xdr:nvSpPr>
      <xdr:spPr>
        <a:xfrm>
          <a:off x="3314700"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9</xdr:col>
      <xdr:colOff>0</xdr:colOff>
      <xdr:row>5</xdr:row>
      <xdr:rowOff>0</xdr:rowOff>
    </xdr:from>
    <xdr:ext cx="184731" cy="264560"/>
    <xdr:sp macro="" textlink="">
      <xdr:nvSpPr>
        <xdr:cNvPr id="10" name="TextBox 9">
          <a:extLst>
            <a:ext uri="{FF2B5EF4-FFF2-40B4-BE49-F238E27FC236}">
              <a16:creationId xmlns:a16="http://schemas.microsoft.com/office/drawing/2014/main" xmlns="" id="{00000000-0008-0000-0300-00000A000000}"/>
            </a:ext>
          </a:extLst>
        </xdr:cNvPr>
        <xdr:cNvSpPr txBox="1"/>
      </xdr:nvSpPr>
      <xdr:spPr>
        <a:xfrm>
          <a:off x="3314700" y="3477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9</xdr:col>
      <xdr:colOff>0</xdr:colOff>
      <xdr:row>5</xdr:row>
      <xdr:rowOff>0</xdr:rowOff>
    </xdr:from>
    <xdr:ext cx="184731" cy="264560"/>
    <xdr:sp macro="" textlink="">
      <xdr:nvSpPr>
        <xdr:cNvPr id="11" name="TextBox 10">
          <a:extLst>
            <a:ext uri="{FF2B5EF4-FFF2-40B4-BE49-F238E27FC236}">
              <a16:creationId xmlns:a16="http://schemas.microsoft.com/office/drawing/2014/main" xmlns="" id="{00000000-0008-0000-0300-00000B000000}"/>
            </a:ext>
          </a:extLst>
        </xdr:cNvPr>
        <xdr:cNvSpPr txBox="1"/>
      </xdr:nvSpPr>
      <xdr:spPr>
        <a:xfrm>
          <a:off x="3314700" y="3734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10</xdr:col>
      <xdr:colOff>0</xdr:colOff>
      <xdr:row>5</xdr:row>
      <xdr:rowOff>0</xdr:rowOff>
    </xdr:from>
    <xdr:ext cx="184731" cy="264560"/>
    <xdr:sp macro="" textlink="">
      <xdr:nvSpPr>
        <xdr:cNvPr id="12" name="TextBox 11">
          <a:extLst>
            <a:ext uri="{FF2B5EF4-FFF2-40B4-BE49-F238E27FC236}">
              <a16:creationId xmlns:a16="http://schemas.microsoft.com/office/drawing/2014/main" xmlns="" id="{00000000-0008-0000-0300-00000C000000}"/>
            </a:ext>
          </a:extLst>
        </xdr:cNvPr>
        <xdr:cNvSpPr txBox="1"/>
      </xdr:nvSpPr>
      <xdr:spPr>
        <a:xfrm>
          <a:off x="4457700"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11</xdr:col>
      <xdr:colOff>0</xdr:colOff>
      <xdr:row>5</xdr:row>
      <xdr:rowOff>0</xdr:rowOff>
    </xdr:from>
    <xdr:ext cx="184731" cy="264560"/>
    <xdr:sp macro="" textlink="">
      <xdr:nvSpPr>
        <xdr:cNvPr id="13" name="TextBox 12">
          <a:extLst>
            <a:ext uri="{FF2B5EF4-FFF2-40B4-BE49-F238E27FC236}">
              <a16:creationId xmlns:a16="http://schemas.microsoft.com/office/drawing/2014/main" xmlns="" id="{00000000-0008-0000-0300-00000D000000}"/>
            </a:ext>
          </a:extLst>
        </xdr:cNvPr>
        <xdr:cNvSpPr txBox="1"/>
      </xdr:nvSpPr>
      <xdr:spPr>
        <a:xfrm>
          <a:off x="5448300"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10</xdr:col>
      <xdr:colOff>0</xdr:colOff>
      <xdr:row>5</xdr:row>
      <xdr:rowOff>0</xdr:rowOff>
    </xdr:from>
    <xdr:ext cx="184731" cy="264560"/>
    <xdr:sp macro="" textlink="">
      <xdr:nvSpPr>
        <xdr:cNvPr id="14" name="TextBox 13">
          <a:extLst>
            <a:ext uri="{FF2B5EF4-FFF2-40B4-BE49-F238E27FC236}">
              <a16:creationId xmlns:a16="http://schemas.microsoft.com/office/drawing/2014/main" xmlns="" id="{00000000-0008-0000-0300-00000E000000}"/>
            </a:ext>
          </a:extLst>
        </xdr:cNvPr>
        <xdr:cNvSpPr txBox="1"/>
      </xdr:nvSpPr>
      <xdr:spPr>
        <a:xfrm>
          <a:off x="4457700"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oneCellAnchor>
    <xdr:from>
      <xdr:col>11</xdr:col>
      <xdr:colOff>0</xdr:colOff>
      <xdr:row>5</xdr:row>
      <xdr:rowOff>0</xdr:rowOff>
    </xdr:from>
    <xdr:ext cx="184731" cy="264560"/>
    <xdr:sp macro="" textlink="">
      <xdr:nvSpPr>
        <xdr:cNvPr id="15" name="TextBox 14">
          <a:extLst>
            <a:ext uri="{FF2B5EF4-FFF2-40B4-BE49-F238E27FC236}">
              <a16:creationId xmlns:a16="http://schemas.microsoft.com/office/drawing/2014/main" xmlns="" id="{00000000-0008-0000-0300-00000F000000}"/>
            </a:ext>
          </a:extLst>
        </xdr:cNvPr>
        <xdr:cNvSpPr txBox="1"/>
      </xdr:nvSpPr>
      <xdr:spPr>
        <a:xfrm>
          <a:off x="5448300"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vi-VN"/>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HUONG/Desktop/lam/7.04%20Phu%20luc%20II.%20Thuyet%20minh%20Phuong%20an%20phan%20bo%20von%20nam%202026%20(PHAN%20THEO%20NHU%20CAU%20THUC%20TE%20VON%20SU%20NGHIEP%20CAP%20TIN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ngatang"/>
      <sheetName val="PL1.GD 5 nam (Tong the)"/>
      <sheetName val="PL2.GD 5 nam (Chi tiet)"/>
    </sheetNames>
    <sheetDataSet>
      <sheetData sheetId="0"/>
      <sheetData sheetId="1">
        <row r="11">
          <cell r="J11">
            <v>34.215850258861011</v>
          </cell>
          <cell r="K11">
            <v>14.981481481481481</v>
          </cell>
          <cell r="N11">
            <v>13.008956730162735</v>
          </cell>
        </row>
      </sheetData>
      <sheetData sheetId="2">
        <row r="8">
          <cell r="M8">
            <v>3640</v>
          </cell>
          <cell r="N8">
            <v>375</v>
          </cell>
          <cell r="O8">
            <v>426</v>
          </cell>
          <cell r="P8">
            <v>0</v>
          </cell>
          <cell r="Q8">
            <v>0</v>
          </cell>
          <cell r="R8">
            <v>0</v>
          </cell>
          <cell r="S8">
            <v>365</v>
          </cell>
          <cell r="T8">
            <v>216</v>
          </cell>
          <cell r="AA8">
            <v>3990</v>
          </cell>
          <cell r="AB8">
            <v>600</v>
          </cell>
          <cell r="AC8">
            <v>468</v>
          </cell>
          <cell r="AD8">
            <v>325</v>
          </cell>
          <cell r="AE8">
            <v>1675</v>
          </cell>
          <cell r="AF8">
            <v>175</v>
          </cell>
          <cell r="AG8">
            <v>476</v>
          </cell>
          <cell r="AH8">
            <v>218</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131"/>
  <sheetViews>
    <sheetView workbookViewId="0">
      <pane ySplit="6" topLeftCell="A7" activePane="bottomLeft" state="frozen"/>
      <selection pane="bottomLeft" activeCell="B8" sqref="B8"/>
    </sheetView>
  </sheetViews>
  <sheetFormatPr defaultColWidth="12.5546875" defaultRowHeight="15.75" customHeight="1"/>
  <cols>
    <col min="1" max="1" width="5.33203125" customWidth="1"/>
    <col min="2" max="2" width="17.44140625" customWidth="1"/>
    <col min="3" max="16" width="9" customWidth="1"/>
  </cols>
  <sheetData>
    <row r="1" spans="1:17" ht="13.2">
      <c r="A1" s="333" t="s">
        <v>137</v>
      </c>
      <c r="B1" s="334"/>
      <c r="C1" s="334"/>
      <c r="D1" s="334"/>
      <c r="E1" s="334"/>
      <c r="F1" s="334"/>
      <c r="G1" s="334"/>
      <c r="H1" s="334"/>
      <c r="I1" s="334"/>
      <c r="J1" s="334"/>
      <c r="K1" s="334"/>
      <c r="L1" s="334"/>
      <c r="M1" s="334"/>
      <c r="N1" s="334"/>
      <c r="O1" s="334"/>
      <c r="P1" s="334"/>
    </row>
    <row r="2" spans="1:17" ht="13.2">
      <c r="A2" s="335" t="s">
        <v>0</v>
      </c>
      <c r="B2" s="334"/>
      <c r="C2" s="334"/>
      <c r="D2" s="334"/>
      <c r="E2" s="334"/>
      <c r="F2" s="334"/>
      <c r="G2" s="334"/>
      <c r="H2" s="334"/>
      <c r="I2" s="334"/>
      <c r="J2" s="334"/>
      <c r="K2" s="334"/>
      <c r="L2" s="334"/>
      <c r="M2" s="334"/>
      <c r="N2" s="334"/>
      <c r="O2" s="334"/>
      <c r="P2" s="334"/>
    </row>
    <row r="3" spans="1:17" ht="6.75" customHeight="1">
      <c r="A3" s="4"/>
      <c r="B3" s="4"/>
      <c r="C3" s="336"/>
      <c r="D3" s="334"/>
      <c r="E3" s="334"/>
      <c r="F3" s="334"/>
      <c r="G3" s="334"/>
      <c r="H3" s="334"/>
      <c r="I3" s="334"/>
      <c r="J3" s="334"/>
      <c r="K3" s="334"/>
      <c r="L3" s="334"/>
      <c r="M3" s="334"/>
      <c r="N3" s="334"/>
      <c r="O3" s="334"/>
      <c r="P3" s="334"/>
    </row>
    <row r="4" spans="1:17" ht="13.2">
      <c r="A4" s="337" t="s">
        <v>5</v>
      </c>
      <c r="B4" s="337" t="s">
        <v>138</v>
      </c>
      <c r="C4" s="340" t="s">
        <v>139</v>
      </c>
      <c r="D4" s="341"/>
      <c r="E4" s="344" t="s">
        <v>140</v>
      </c>
      <c r="F4" s="345"/>
      <c r="G4" s="345"/>
      <c r="H4" s="345"/>
      <c r="I4" s="345"/>
      <c r="J4" s="345"/>
      <c r="K4" s="345"/>
      <c r="L4" s="345"/>
      <c r="M4" s="345"/>
      <c r="N4" s="345"/>
      <c r="O4" s="345"/>
      <c r="P4" s="332"/>
    </row>
    <row r="5" spans="1:17" ht="13.2">
      <c r="A5" s="338"/>
      <c r="B5" s="338"/>
      <c r="C5" s="342"/>
      <c r="D5" s="343"/>
      <c r="E5" s="331" t="s">
        <v>141</v>
      </c>
      <c r="F5" s="332"/>
      <c r="G5" s="331" t="s">
        <v>6</v>
      </c>
      <c r="H5" s="332"/>
      <c r="I5" s="331" t="s">
        <v>7</v>
      </c>
      <c r="J5" s="332"/>
      <c r="K5" s="331" t="s">
        <v>8</v>
      </c>
      <c r="L5" s="332"/>
      <c r="M5" s="331" t="s">
        <v>9</v>
      </c>
      <c r="N5" s="332"/>
      <c r="O5" s="331" t="s">
        <v>10</v>
      </c>
      <c r="P5" s="332"/>
    </row>
    <row r="6" spans="1:17" ht="135">
      <c r="A6" s="339"/>
      <c r="B6" s="339"/>
      <c r="C6" s="5" t="s">
        <v>123</v>
      </c>
      <c r="D6" s="5" t="s">
        <v>124</v>
      </c>
      <c r="E6" s="5" t="s">
        <v>123</v>
      </c>
      <c r="F6" s="5" t="s">
        <v>124</v>
      </c>
      <c r="G6" s="5" t="s">
        <v>123</v>
      </c>
      <c r="H6" s="5" t="s">
        <v>124</v>
      </c>
      <c r="I6" s="5" t="s">
        <v>123</v>
      </c>
      <c r="J6" s="5" t="s">
        <v>124</v>
      </c>
      <c r="K6" s="5" t="s">
        <v>123</v>
      </c>
      <c r="L6" s="5" t="s">
        <v>124</v>
      </c>
      <c r="M6" s="5" t="s">
        <v>123</v>
      </c>
      <c r="N6" s="5" t="s">
        <v>124</v>
      </c>
      <c r="O6" s="5" t="s">
        <v>123</v>
      </c>
      <c r="P6" s="5" t="s">
        <v>124</v>
      </c>
    </row>
    <row r="7" spans="1:17" ht="15.6">
      <c r="A7" s="6"/>
      <c r="B7" s="7" t="s">
        <v>142</v>
      </c>
      <c r="C7" s="8"/>
      <c r="D7" s="8"/>
      <c r="E7" s="9"/>
      <c r="F7" s="9"/>
      <c r="G7" s="9"/>
      <c r="H7" s="9"/>
      <c r="I7" s="9"/>
      <c r="J7" s="9"/>
      <c r="K7" s="10"/>
      <c r="L7" s="10"/>
      <c r="M7" s="10"/>
      <c r="N7" s="10"/>
      <c r="O7" s="10"/>
      <c r="P7" s="10"/>
    </row>
    <row r="8" spans="1:17" ht="15">
      <c r="A8" s="5">
        <v>1</v>
      </c>
      <c r="B8" s="11" t="s">
        <v>15</v>
      </c>
      <c r="C8" s="12">
        <v>1.0900000000000001</v>
      </c>
      <c r="D8" s="12">
        <v>1.78</v>
      </c>
      <c r="E8" s="12">
        <v>0.44</v>
      </c>
      <c r="F8" s="12">
        <v>0.71</v>
      </c>
      <c r="G8" s="13">
        <v>0.87</v>
      </c>
      <c r="H8" s="14">
        <v>1.4239999999999999</v>
      </c>
      <c r="I8" s="15">
        <v>0.65</v>
      </c>
      <c r="J8" s="16">
        <v>1.0680000000000001</v>
      </c>
      <c r="K8" s="17">
        <v>0.436</v>
      </c>
      <c r="L8" s="17">
        <v>0.71199999999999997</v>
      </c>
      <c r="M8" s="17">
        <v>0.22</v>
      </c>
      <c r="N8" s="17">
        <v>0.35599999999999998</v>
      </c>
      <c r="O8" s="17">
        <v>0</v>
      </c>
      <c r="P8" s="17">
        <v>0</v>
      </c>
      <c r="Q8" s="18" t="s">
        <v>143</v>
      </c>
    </row>
    <row r="9" spans="1:17" ht="15">
      <c r="A9" s="5">
        <v>2</v>
      </c>
      <c r="B9" s="11" t="s">
        <v>31</v>
      </c>
      <c r="C9" s="19"/>
      <c r="D9" s="19"/>
      <c r="E9" s="19"/>
      <c r="F9" s="19"/>
      <c r="G9" s="20"/>
      <c r="H9" s="21"/>
      <c r="I9" s="21"/>
      <c r="J9" s="21"/>
      <c r="K9" s="10"/>
      <c r="L9" s="10"/>
      <c r="M9" s="10"/>
      <c r="N9" s="10"/>
      <c r="O9" s="10"/>
      <c r="P9" s="10"/>
    </row>
    <row r="10" spans="1:17" ht="15">
      <c r="A10" s="5">
        <v>3</v>
      </c>
      <c r="B10" s="11" t="s">
        <v>17</v>
      </c>
      <c r="C10" s="22">
        <v>0.7</v>
      </c>
      <c r="D10" s="22">
        <v>0.6</v>
      </c>
      <c r="E10" s="22">
        <v>0</v>
      </c>
      <c r="F10" s="22">
        <v>0</v>
      </c>
      <c r="G10" s="23">
        <v>0.52</v>
      </c>
      <c r="H10" s="22">
        <v>0.52</v>
      </c>
      <c r="I10" s="22">
        <v>0.37</v>
      </c>
      <c r="J10" s="22">
        <v>0.39</v>
      </c>
      <c r="K10" s="23">
        <v>0.22</v>
      </c>
      <c r="L10" s="23">
        <v>0.26</v>
      </c>
      <c r="M10" s="23">
        <v>0.1</v>
      </c>
      <c r="N10" s="23">
        <v>0.13</v>
      </c>
      <c r="O10" s="23">
        <v>0</v>
      </c>
      <c r="P10" s="23">
        <v>0</v>
      </c>
      <c r="Q10" s="18" t="s">
        <v>144</v>
      </c>
    </row>
    <row r="11" spans="1:17" ht="15">
      <c r="A11" s="5">
        <v>4</v>
      </c>
      <c r="B11" s="11" t="s">
        <v>32</v>
      </c>
      <c r="C11" s="24">
        <v>1.3</v>
      </c>
      <c r="D11" s="24">
        <v>2</v>
      </c>
      <c r="E11" s="24">
        <v>0.5</v>
      </c>
      <c r="F11" s="24">
        <v>0.8</v>
      </c>
      <c r="G11" s="25">
        <v>1.1000000000000001</v>
      </c>
      <c r="H11" s="24">
        <v>1.6</v>
      </c>
      <c r="I11" s="24">
        <v>0.94</v>
      </c>
      <c r="J11" s="24">
        <v>1</v>
      </c>
      <c r="K11" s="25">
        <v>0.76</v>
      </c>
      <c r="L11" s="25">
        <v>0.7</v>
      </c>
      <c r="M11" s="25">
        <v>0.57999999999999996</v>
      </c>
      <c r="N11" s="25">
        <v>0.3</v>
      </c>
      <c r="O11" s="25">
        <v>0.57999999999999996</v>
      </c>
      <c r="P11" s="25">
        <v>0.3</v>
      </c>
      <c r="Q11" s="18" t="s">
        <v>145</v>
      </c>
    </row>
    <row r="12" spans="1:17" ht="15">
      <c r="A12" s="5">
        <v>5</v>
      </c>
      <c r="B12" s="11" t="s">
        <v>16</v>
      </c>
      <c r="C12" s="19"/>
      <c r="D12" s="19"/>
      <c r="E12" s="19"/>
      <c r="F12" s="19"/>
      <c r="G12" s="20"/>
      <c r="H12" s="21"/>
      <c r="I12" s="21"/>
      <c r="J12" s="21"/>
      <c r="K12" s="10"/>
      <c r="L12" s="10"/>
      <c r="M12" s="10"/>
      <c r="N12" s="10"/>
      <c r="O12" s="10"/>
      <c r="P12" s="10"/>
    </row>
    <row r="13" spans="1:17" ht="15">
      <c r="A13" s="5">
        <v>6</v>
      </c>
      <c r="B13" s="11" t="s">
        <v>18</v>
      </c>
      <c r="C13" s="26">
        <v>0.44</v>
      </c>
      <c r="D13" s="26">
        <v>0.9</v>
      </c>
      <c r="E13" s="26">
        <v>0.19</v>
      </c>
      <c r="F13" s="26">
        <v>0.45</v>
      </c>
      <c r="G13" s="26">
        <v>0.28000000000000003</v>
      </c>
      <c r="H13" s="26">
        <v>0.56999999999999995</v>
      </c>
      <c r="I13" s="14">
        <v>0.24</v>
      </c>
      <c r="J13" s="14">
        <v>0.56999999999999995</v>
      </c>
      <c r="K13" s="17">
        <v>0.22</v>
      </c>
      <c r="L13" s="17">
        <v>0.53</v>
      </c>
      <c r="M13" s="17">
        <v>0.19</v>
      </c>
      <c r="N13" s="17">
        <v>0.53</v>
      </c>
      <c r="O13" s="17">
        <v>0.19</v>
      </c>
      <c r="P13" s="17">
        <v>0.45</v>
      </c>
      <c r="Q13" s="18" t="s">
        <v>146</v>
      </c>
    </row>
    <row r="14" spans="1:17" ht="15.6">
      <c r="A14" s="5">
        <v>7</v>
      </c>
      <c r="B14" s="11" t="s">
        <v>25</v>
      </c>
      <c r="C14" s="27">
        <v>0.53</v>
      </c>
      <c r="D14" s="27">
        <v>1.69</v>
      </c>
      <c r="E14" s="27">
        <v>0.23</v>
      </c>
      <c r="F14" s="27">
        <v>0.76</v>
      </c>
      <c r="G14" s="28">
        <v>0.33</v>
      </c>
      <c r="H14" s="29">
        <v>1.1100000000000001</v>
      </c>
      <c r="I14" s="29">
        <v>0.31</v>
      </c>
      <c r="J14" s="29">
        <v>1.02</v>
      </c>
      <c r="K14" s="30">
        <v>0.28000000000000003</v>
      </c>
      <c r="L14" s="30">
        <v>0.93</v>
      </c>
      <c r="M14" s="30">
        <v>0.26</v>
      </c>
      <c r="N14" s="30">
        <v>0.85</v>
      </c>
      <c r="O14" s="27">
        <v>0.23</v>
      </c>
      <c r="P14" s="27">
        <v>0.76</v>
      </c>
      <c r="Q14" s="18" t="s">
        <v>147</v>
      </c>
    </row>
    <row r="15" spans="1:17" ht="15">
      <c r="A15" s="5">
        <v>8</v>
      </c>
      <c r="B15" s="11" t="s">
        <v>129</v>
      </c>
      <c r="C15" s="19"/>
      <c r="D15" s="19"/>
      <c r="E15" s="19"/>
      <c r="F15" s="19"/>
      <c r="G15" s="20"/>
      <c r="H15" s="21"/>
      <c r="I15" s="21"/>
      <c r="J15" s="21"/>
      <c r="K15" s="10"/>
      <c r="L15" s="10"/>
      <c r="M15" s="10"/>
      <c r="N15" s="10"/>
      <c r="O15" s="10"/>
      <c r="P15" s="10"/>
    </row>
    <row r="16" spans="1:17" ht="15">
      <c r="A16" s="5">
        <v>9</v>
      </c>
      <c r="B16" s="11" t="s">
        <v>28</v>
      </c>
      <c r="C16" s="12">
        <v>2.13</v>
      </c>
      <c r="D16" s="12">
        <v>4.51</v>
      </c>
      <c r="E16" s="12">
        <v>0.73</v>
      </c>
      <c r="F16" s="12">
        <v>2.5099999999999998</v>
      </c>
      <c r="G16" s="31">
        <v>0.43</v>
      </c>
      <c r="H16" s="12">
        <v>1</v>
      </c>
      <c r="I16" s="12">
        <v>7.4999999999999997E-2</v>
      </c>
      <c r="J16" s="12">
        <v>0.38</v>
      </c>
      <c r="K16" s="13">
        <v>7.4999999999999997E-2</v>
      </c>
      <c r="L16" s="13">
        <v>0.38</v>
      </c>
      <c r="M16" s="13">
        <v>7.4999999999999997E-2</v>
      </c>
      <c r="N16" s="13">
        <v>0.38</v>
      </c>
      <c r="O16" s="13">
        <v>7.4999999999999997E-2</v>
      </c>
      <c r="P16" s="13">
        <v>0.37</v>
      </c>
    </row>
    <row r="17" spans="1:17" ht="15">
      <c r="A17" s="5">
        <v>10</v>
      </c>
      <c r="B17" s="11" t="s">
        <v>26</v>
      </c>
      <c r="C17" s="19"/>
      <c r="D17" s="19"/>
      <c r="E17" s="19"/>
      <c r="F17" s="19"/>
      <c r="G17" s="20"/>
      <c r="H17" s="21"/>
      <c r="I17" s="21"/>
      <c r="J17" s="21"/>
      <c r="K17" s="10"/>
      <c r="L17" s="10"/>
      <c r="M17" s="10"/>
      <c r="N17" s="10"/>
      <c r="O17" s="10"/>
      <c r="P17" s="10"/>
    </row>
    <row r="18" spans="1:17" ht="15">
      <c r="A18" s="5">
        <v>11</v>
      </c>
      <c r="B18" s="11" t="s">
        <v>27</v>
      </c>
      <c r="C18" s="32">
        <v>2.99</v>
      </c>
      <c r="D18" s="33">
        <v>7.61</v>
      </c>
      <c r="E18" s="33">
        <v>2.99</v>
      </c>
      <c r="F18" s="33">
        <v>7.61</v>
      </c>
      <c r="G18" s="34">
        <v>0.63</v>
      </c>
      <c r="H18" s="35">
        <v>1.95E-2</v>
      </c>
      <c r="I18" s="34">
        <v>0.68</v>
      </c>
      <c r="J18" s="34">
        <v>2</v>
      </c>
      <c r="K18" s="34">
        <v>0.68</v>
      </c>
      <c r="L18" s="34">
        <v>2</v>
      </c>
      <c r="M18" s="34">
        <v>0.68</v>
      </c>
      <c r="N18" s="34">
        <v>2</v>
      </c>
      <c r="O18" s="34">
        <v>0.68</v>
      </c>
      <c r="P18" s="34">
        <v>2</v>
      </c>
      <c r="Q18" s="18" t="s">
        <v>148</v>
      </c>
    </row>
    <row r="19" spans="1:17" ht="15">
      <c r="A19" s="5">
        <v>12</v>
      </c>
      <c r="B19" s="11" t="s">
        <v>14</v>
      </c>
      <c r="C19" s="12">
        <v>1.54</v>
      </c>
      <c r="D19" s="12">
        <v>2.34</v>
      </c>
      <c r="E19" s="12">
        <v>1.5</v>
      </c>
      <c r="F19" s="12">
        <v>2</v>
      </c>
      <c r="G19" s="31">
        <v>0.77</v>
      </c>
      <c r="H19" s="12">
        <v>1</v>
      </c>
      <c r="I19" s="12">
        <v>5.5</v>
      </c>
      <c r="J19" s="12">
        <v>8</v>
      </c>
      <c r="K19" s="13">
        <v>3.5</v>
      </c>
      <c r="L19" s="13">
        <v>6</v>
      </c>
      <c r="M19" s="13">
        <v>1.5</v>
      </c>
      <c r="N19" s="13">
        <v>3</v>
      </c>
      <c r="O19" s="13">
        <v>0.5</v>
      </c>
      <c r="P19" s="13">
        <v>1.5</v>
      </c>
      <c r="Q19" s="18" t="s">
        <v>149</v>
      </c>
    </row>
    <row r="20" spans="1:17" ht="15">
      <c r="A20" s="5">
        <v>13</v>
      </c>
      <c r="B20" s="11" t="s">
        <v>29</v>
      </c>
      <c r="C20" s="24">
        <v>1.64</v>
      </c>
      <c r="D20" s="24">
        <v>3.61</v>
      </c>
      <c r="E20" s="24">
        <v>1.5</v>
      </c>
      <c r="F20" s="24">
        <v>2</v>
      </c>
      <c r="G20" s="25">
        <v>8</v>
      </c>
      <c r="H20" s="24">
        <v>12</v>
      </c>
      <c r="I20" s="24">
        <v>5.5</v>
      </c>
      <c r="J20" s="24">
        <v>9</v>
      </c>
      <c r="K20" s="25">
        <v>3.5</v>
      </c>
      <c r="L20" s="25">
        <v>6</v>
      </c>
      <c r="M20" s="25">
        <v>1.5</v>
      </c>
      <c r="N20" s="25">
        <v>3.5</v>
      </c>
      <c r="O20" s="25">
        <v>0.5</v>
      </c>
      <c r="P20" s="25">
        <v>2</v>
      </c>
      <c r="Q20" s="18" t="s">
        <v>150</v>
      </c>
    </row>
    <row r="21" spans="1:17" ht="15">
      <c r="A21" s="5">
        <v>14</v>
      </c>
      <c r="B21" s="11" t="s">
        <v>30</v>
      </c>
      <c r="C21" s="36">
        <v>0.87</v>
      </c>
      <c r="D21" s="37">
        <v>3.21</v>
      </c>
      <c r="E21" s="38" t="s">
        <v>151</v>
      </c>
      <c r="F21" s="38" t="s">
        <v>152</v>
      </c>
      <c r="G21" s="38">
        <v>0.55000000000000004</v>
      </c>
      <c r="H21" s="38">
        <v>2.08</v>
      </c>
      <c r="I21" s="38">
        <v>0.4</v>
      </c>
      <c r="J21" s="38">
        <v>1.5</v>
      </c>
      <c r="K21" s="38">
        <v>0.25</v>
      </c>
      <c r="L21" s="38">
        <v>1</v>
      </c>
      <c r="M21" s="38">
        <v>0.1</v>
      </c>
      <c r="N21" s="38">
        <v>0.5</v>
      </c>
      <c r="O21" s="38">
        <v>0</v>
      </c>
      <c r="P21" s="38">
        <v>0</v>
      </c>
      <c r="Q21" s="18" t="s">
        <v>153</v>
      </c>
    </row>
    <row r="22" spans="1:17" ht="21" customHeight="1">
      <c r="A22" s="5">
        <v>15</v>
      </c>
      <c r="B22" s="11" t="s">
        <v>13</v>
      </c>
      <c r="C22" s="18">
        <v>3.9</v>
      </c>
      <c r="D22" s="19">
        <v>9.07</v>
      </c>
      <c r="E22" s="19">
        <v>37</v>
      </c>
      <c r="F22" s="19">
        <v>67.5</v>
      </c>
      <c r="G22" s="20">
        <v>9.4</v>
      </c>
      <c r="H22" s="21">
        <v>17.5</v>
      </c>
      <c r="I22" s="21">
        <v>8.4</v>
      </c>
      <c r="J22" s="21">
        <v>15.5</v>
      </c>
      <c r="K22" s="10">
        <v>7.4</v>
      </c>
      <c r="L22" s="10">
        <v>13.5</v>
      </c>
      <c r="M22" s="10">
        <v>6.4</v>
      </c>
      <c r="N22" s="10">
        <v>11.5</v>
      </c>
      <c r="O22" s="10">
        <v>5.4</v>
      </c>
      <c r="P22" s="10">
        <v>9.5</v>
      </c>
      <c r="Q22" s="18" t="s">
        <v>154</v>
      </c>
    </row>
    <row r="23" spans="1:17" ht="15">
      <c r="A23" s="5">
        <v>16</v>
      </c>
      <c r="B23" s="11" t="s">
        <v>19</v>
      </c>
      <c r="C23" s="19"/>
      <c r="D23" s="19"/>
      <c r="E23" s="19"/>
      <c r="F23" s="19"/>
      <c r="G23" s="20"/>
      <c r="H23" s="21"/>
      <c r="I23" s="21"/>
      <c r="J23" s="21"/>
      <c r="K23" s="10"/>
      <c r="L23" s="10"/>
      <c r="M23" s="10"/>
      <c r="N23" s="10"/>
      <c r="O23" s="10"/>
      <c r="P23" s="10"/>
    </row>
    <row r="24" spans="1:17" ht="15">
      <c r="A24" s="5">
        <v>17</v>
      </c>
      <c r="B24" s="11" t="s">
        <v>23</v>
      </c>
      <c r="C24" s="19"/>
      <c r="D24" s="19"/>
      <c r="E24" s="19"/>
      <c r="F24" s="19"/>
      <c r="G24" s="20"/>
      <c r="H24" s="21"/>
      <c r="I24" s="21"/>
      <c r="J24" s="21"/>
      <c r="K24" s="10"/>
      <c r="L24" s="10"/>
      <c r="M24" s="10"/>
      <c r="N24" s="10"/>
      <c r="O24" s="10"/>
      <c r="P24" s="10"/>
    </row>
    <row r="25" spans="1:17" ht="15">
      <c r="A25" s="5">
        <v>18</v>
      </c>
      <c r="B25" s="11" t="s">
        <v>44</v>
      </c>
      <c r="C25" s="19"/>
      <c r="D25" s="19"/>
      <c r="E25" s="19"/>
      <c r="F25" s="19"/>
      <c r="G25" s="20"/>
      <c r="H25" s="21"/>
      <c r="I25" s="21"/>
      <c r="J25" s="21"/>
      <c r="K25" s="10"/>
      <c r="L25" s="10"/>
      <c r="M25" s="10"/>
      <c r="N25" s="10"/>
      <c r="O25" s="10"/>
      <c r="P25" s="10"/>
    </row>
    <row r="26" spans="1:17" ht="15">
      <c r="A26" s="5">
        <v>19</v>
      </c>
      <c r="B26" s="11" t="s">
        <v>24</v>
      </c>
      <c r="C26" s="19">
        <v>2.7</v>
      </c>
      <c r="D26" s="19">
        <v>10.08</v>
      </c>
      <c r="E26" s="19">
        <v>2.7</v>
      </c>
      <c r="F26" s="19">
        <v>10.08</v>
      </c>
      <c r="G26" s="20">
        <v>0.89</v>
      </c>
      <c r="H26" s="21">
        <v>3.27</v>
      </c>
      <c r="I26" s="21">
        <v>0.45300000000000001</v>
      </c>
      <c r="J26" s="21">
        <v>1.7024999999999999</v>
      </c>
      <c r="K26" s="10">
        <v>0.45300000000000001</v>
      </c>
      <c r="L26" s="10">
        <v>1.7024999999999999</v>
      </c>
      <c r="M26" s="10">
        <v>0.45300000000000001</v>
      </c>
      <c r="N26" s="10">
        <v>1.7024999999999999</v>
      </c>
      <c r="O26" s="10">
        <v>0.45300000000000001</v>
      </c>
      <c r="P26" s="10">
        <v>1.7024999999999999</v>
      </c>
      <c r="Q26" s="18" t="s">
        <v>155</v>
      </c>
    </row>
    <row r="27" spans="1:17" ht="15">
      <c r="A27" s="5">
        <v>20</v>
      </c>
      <c r="B27" s="11" t="s">
        <v>136</v>
      </c>
      <c r="C27" s="22">
        <v>6.02</v>
      </c>
      <c r="D27" s="22">
        <v>11.12</v>
      </c>
      <c r="E27" s="22">
        <v>4.01</v>
      </c>
      <c r="F27" s="22">
        <v>6.95</v>
      </c>
      <c r="G27" s="23">
        <v>4.01</v>
      </c>
      <c r="H27" s="39">
        <v>6.95</v>
      </c>
      <c r="I27" s="39">
        <v>2.38</v>
      </c>
      <c r="J27" s="39">
        <v>5.95</v>
      </c>
      <c r="K27" s="40">
        <v>1.88</v>
      </c>
      <c r="L27" s="40">
        <v>4.95</v>
      </c>
      <c r="M27" s="40">
        <v>1.38</v>
      </c>
      <c r="N27" s="40">
        <v>3.95</v>
      </c>
      <c r="O27" s="40">
        <v>0.88</v>
      </c>
      <c r="P27" s="40">
        <v>2.95</v>
      </c>
      <c r="Q27" s="18" t="s">
        <v>156</v>
      </c>
    </row>
    <row r="28" spans="1:17" ht="30">
      <c r="A28" s="5">
        <v>21</v>
      </c>
      <c r="B28" s="11" t="s">
        <v>36</v>
      </c>
      <c r="C28" s="34">
        <v>4.1399999999999997</v>
      </c>
      <c r="D28" s="34">
        <v>9.94</v>
      </c>
      <c r="E28" s="34">
        <v>2.14</v>
      </c>
      <c r="F28" s="34">
        <v>6.94</v>
      </c>
      <c r="G28" s="41">
        <v>3.74</v>
      </c>
      <c r="H28" s="41">
        <v>9.34</v>
      </c>
      <c r="I28" s="41">
        <v>3.34</v>
      </c>
      <c r="J28" s="41">
        <v>8.74</v>
      </c>
      <c r="K28" s="41">
        <v>2.94</v>
      </c>
      <c r="L28" s="41">
        <v>8.14</v>
      </c>
      <c r="M28" s="41">
        <v>2.54</v>
      </c>
      <c r="N28" s="41">
        <v>7.54</v>
      </c>
      <c r="O28" s="41">
        <v>2.14</v>
      </c>
      <c r="P28" s="41">
        <v>6.94</v>
      </c>
    </row>
    <row r="29" spans="1:17" ht="15">
      <c r="A29" s="5">
        <v>22</v>
      </c>
      <c r="B29" s="11" t="s">
        <v>37</v>
      </c>
      <c r="C29" s="19"/>
      <c r="D29" s="19"/>
      <c r="E29" s="19"/>
      <c r="F29" s="19"/>
      <c r="G29" s="20"/>
      <c r="H29" s="21"/>
      <c r="I29" s="21"/>
      <c r="J29" s="21"/>
      <c r="K29" s="10"/>
      <c r="L29" s="10"/>
      <c r="M29" s="10"/>
      <c r="N29" s="10"/>
      <c r="O29" s="10"/>
      <c r="P29" s="10"/>
    </row>
    <row r="30" spans="1:17" ht="15">
      <c r="A30" s="5">
        <v>23</v>
      </c>
      <c r="B30" s="11" t="s">
        <v>87</v>
      </c>
      <c r="C30" s="19"/>
      <c r="D30" s="19"/>
      <c r="E30" s="19"/>
      <c r="F30" s="19"/>
      <c r="G30" s="20"/>
      <c r="H30" s="21"/>
      <c r="I30" s="21"/>
      <c r="J30" s="21"/>
      <c r="K30" s="10"/>
      <c r="L30" s="10"/>
      <c r="M30" s="10"/>
      <c r="N30" s="10"/>
      <c r="O30" s="10"/>
      <c r="P30" s="10"/>
    </row>
    <row r="31" spans="1:17" ht="15">
      <c r="A31" s="5">
        <v>24</v>
      </c>
      <c r="B31" s="11" t="s">
        <v>63</v>
      </c>
      <c r="C31" s="19"/>
      <c r="D31" s="19"/>
      <c r="E31" s="19"/>
      <c r="F31" s="19"/>
      <c r="G31" s="20"/>
      <c r="H31" s="21"/>
      <c r="I31" s="21"/>
      <c r="J31" s="21"/>
      <c r="K31" s="10"/>
      <c r="L31" s="10"/>
      <c r="M31" s="10"/>
      <c r="N31" s="10"/>
      <c r="O31" s="10"/>
      <c r="P31" s="10"/>
    </row>
    <row r="32" spans="1:17" ht="15">
      <c r="A32" s="5">
        <v>25</v>
      </c>
      <c r="B32" s="11" t="s">
        <v>68</v>
      </c>
      <c r="C32" s="19"/>
      <c r="D32" s="19"/>
      <c r="E32" s="19"/>
      <c r="F32" s="19"/>
      <c r="G32" s="20"/>
      <c r="H32" s="21"/>
      <c r="I32" s="21"/>
      <c r="J32" s="21"/>
      <c r="K32" s="10"/>
      <c r="L32" s="10"/>
      <c r="M32" s="10"/>
      <c r="N32" s="10"/>
      <c r="O32" s="10"/>
      <c r="P32" s="10"/>
    </row>
    <row r="33" spans="1:17" ht="15">
      <c r="A33" s="5">
        <v>26</v>
      </c>
      <c r="B33" s="11" t="s">
        <v>69</v>
      </c>
      <c r="C33" s="24">
        <v>0.3</v>
      </c>
      <c r="D33" s="24">
        <v>0.25</v>
      </c>
      <c r="E33" s="24">
        <v>0.06</v>
      </c>
      <c r="F33" s="24">
        <v>0.08</v>
      </c>
      <c r="G33" s="25">
        <v>0.18</v>
      </c>
      <c r="H33" s="42">
        <v>0.08</v>
      </c>
      <c r="I33" s="42">
        <v>0.12</v>
      </c>
      <c r="J33" s="42">
        <v>0.08</v>
      </c>
      <c r="K33" s="43">
        <v>0.06</v>
      </c>
      <c r="L33" s="43">
        <v>0.08</v>
      </c>
      <c r="M33" s="43">
        <v>0.06</v>
      </c>
      <c r="N33" s="43">
        <v>0.08</v>
      </c>
      <c r="O33" s="43">
        <v>0.06</v>
      </c>
      <c r="P33" s="43">
        <v>0.08</v>
      </c>
      <c r="Q33" s="18" t="s">
        <v>157</v>
      </c>
    </row>
    <row r="34" spans="1:17" ht="15">
      <c r="A34" s="5">
        <v>27</v>
      </c>
      <c r="B34" s="11" t="s">
        <v>70</v>
      </c>
      <c r="C34" s="19"/>
      <c r="D34" s="19"/>
      <c r="E34" s="19"/>
      <c r="F34" s="19"/>
      <c r="G34" s="20"/>
      <c r="H34" s="21"/>
      <c r="I34" s="21"/>
      <c r="J34" s="21"/>
      <c r="K34" s="10"/>
      <c r="L34" s="10"/>
      <c r="M34" s="10"/>
      <c r="N34" s="10"/>
      <c r="O34" s="10"/>
      <c r="P34" s="10"/>
    </row>
    <row r="35" spans="1:17" ht="15">
      <c r="A35" s="5">
        <v>28</v>
      </c>
      <c r="B35" s="11" t="s">
        <v>54</v>
      </c>
      <c r="C35" s="24">
        <v>2.98</v>
      </c>
      <c r="D35" s="24">
        <v>4.6100000000000003</v>
      </c>
      <c r="E35" s="24">
        <v>2.98</v>
      </c>
      <c r="F35" s="24">
        <v>4.6100000000000003</v>
      </c>
      <c r="G35" s="25">
        <v>2.23</v>
      </c>
      <c r="H35" s="24">
        <v>3.55</v>
      </c>
      <c r="I35" s="24">
        <v>1.85</v>
      </c>
      <c r="J35" s="24">
        <v>2.95</v>
      </c>
      <c r="K35" s="25">
        <v>1.5</v>
      </c>
      <c r="L35" s="25">
        <v>2.35</v>
      </c>
      <c r="M35" s="25">
        <v>1.2</v>
      </c>
      <c r="N35" s="25">
        <v>1.75</v>
      </c>
      <c r="O35" s="25">
        <v>0.95</v>
      </c>
      <c r="P35" s="25">
        <v>1.1499999999999999</v>
      </c>
      <c r="Q35" s="18" t="s">
        <v>158</v>
      </c>
    </row>
    <row r="36" spans="1:17" ht="15">
      <c r="A36" s="5">
        <v>29</v>
      </c>
      <c r="B36" s="11" t="s">
        <v>67</v>
      </c>
      <c r="C36" s="19"/>
      <c r="D36" s="19"/>
      <c r="E36" s="19"/>
      <c r="F36" s="19"/>
      <c r="G36" s="20"/>
      <c r="H36" s="21"/>
      <c r="I36" s="21"/>
      <c r="J36" s="21"/>
      <c r="K36" s="10"/>
      <c r="L36" s="10"/>
      <c r="M36" s="10"/>
      <c r="N36" s="10"/>
      <c r="O36" s="10"/>
      <c r="P36" s="10"/>
    </row>
    <row r="37" spans="1:17" ht="15">
      <c r="A37" s="5">
        <v>30</v>
      </c>
      <c r="B37" s="11" t="s">
        <v>65</v>
      </c>
      <c r="C37" s="19"/>
      <c r="D37" s="19"/>
      <c r="E37" s="19"/>
      <c r="F37" s="19"/>
      <c r="G37" s="20"/>
      <c r="H37" s="21"/>
      <c r="I37" s="21"/>
      <c r="J37" s="21"/>
      <c r="K37" s="10"/>
      <c r="L37" s="10"/>
      <c r="M37" s="10"/>
      <c r="N37" s="10"/>
      <c r="O37" s="10"/>
      <c r="P37" s="10"/>
    </row>
    <row r="38" spans="1:17" ht="15">
      <c r="A38" s="5">
        <v>31</v>
      </c>
      <c r="B38" s="11" t="s">
        <v>66</v>
      </c>
      <c r="C38" s="19"/>
      <c r="D38" s="19"/>
      <c r="E38" s="19"/>
      <c r="F38" s="19"/>
      <c r="G38" s="20"/>
      <c r="H38" s="21"/>
      <c r="I38" s="21"/>
      <c r="J38" s="21"/>
      <c r="K38" s="10"/>
      <c r="L38" s="10"/>
      <c r="M38" s="10"/>
      <c r="N38" s="10"/>
      <c r="O38" s="10"/>
      <c r="P38" s="10"/>
    </row>
    <row r="39" spans="1:17" ht="15">
      <c r="A39" s="5">
        <v>32</v>
      </c>
      <c r="B39" s="11" t="s">
        <v>46</v>
      </c>
      <c r="C39" s="34">
        <v>0.66</v>
      </c>
      <c r="D39" s="34">
        <v>3.0369999999999999</v>
      </c>
      <c r="E39" s="34">
        <v>0.37</v>
      </c>
      <c r="F39" s="34">
        <v>2.9620000000000002</v>
      </c>
      <c r="G39" s="41">
        <v>0.56999999999999995</v>
      </c>
      <c r="H39" s="44">
        <v>3.0219999999999998</v>
      </c>
      <c r="I39" s="44">
        <v>0.52</v>
      </c>
      <c r="J39" s="44">
        <v>3.0070000000000001</v>
      </c>
      <c r="K39" s="45">
        <v>0.47</v>
      </c>
      <c r="L39" s="45">
        <v>2.992</v>
      </c>
      <c r="M39" s="45">
        <v>0.42</v>
      </c>
      <c r="N39" s="45">
        <v>2.9969999999999999</v>
      </c>
      <c r="O39" s="45">
        <v>0.37</v>
      </c>
      <c r="P39" s="45">
        <v>2.9620000000000002</v>
      </c>
      <c r="Q39" s="18" t="s">
        <v>159</v>
      </c>
    </row>
    <row r="40" spans="1:17" ht="15">
      <c r="A40" s="5">
        <v>33</v>
      </c>
      <c r="B40" s="11" t="s">
        <v>47</v>
      </c>
      <c r="C40" s="12">
        <v>0.73</v>
      </c>
      <c r="D40" s="12">
        <v>0.9</v>
      </c>
      <c r="E40" s="12">
        <v>0.92</v>
      </c>
      <c r="F40" s="12">
        <v>0.6</v>
      </c>
      <c r="G40" s="31">
        <v>0.63</v>
      </c>
      <c r="H40" s="16">
        <v>0.68</v>
      </c>
      <c r="I40" s="16">
        <v>0.53</v>
      </c>
      <c r="J40" s="16">
        <v>0.53</v>
      </c>
      <c r="K40" s="17">
        <v>0.43</v>
      </c>
      <c r="L40" s="17">
        <v>0.53</v>
      </c>
      <c r="M40" s="17">
        <v>0.33</v>
      </c>
      <c r="N40" s="17">
        <v>0.53</v>
      </c>
      <c r="O40" s="17">
        <v>0.23</v>
      </c>
      <c r="P40" s="17">
        <v>0.43</v>
      </c>
    </row>
    <row r="41" spans="1:17" ht="15">
      <c r="A41" s="5">
        <v>34</v>
      </c>
      <c r="B41" s="11" t="s">
        <v>45</v>
      </c>
      <c r="C41" s="19"/>
      <c r="D41" s="19"/>
      <c r="E41" s="19"/>
      <c r="F41" s="19"/>
      <c r="G41" s="20"/>
      <c r="H41" s="21"/>
      <c r="I41" s="21"/>
      <c r="J41" s="21"/>
      <c r="K41" s="10"/>
      <c r="L41" s="10"/>
      <c r="M41" s="10"/>
      <c r="N41" s="10"/>
      <c r="O41" s="10"/>
      <c r="P41" s="10"/>
    </row>
    <row r="42" spans="1:17" ht="15">
      <c r="A42" s="5">
        <v>35</v>
      </c>
      <c r="B42" s="11" t="s">
        <v>130</v>
      </c>
      <c r="C42" s="19"/>
      <c r="D42" s="19"/>
      <c r="E42" s="19"/>
      <c r="F42" s="19"/>
      <c r="G42" s="20"/>
      <c r="H42" s="21"/>
      <c r="I42" s="21"/>
      <c r="J42" s="21"/>
      <c r="K42" s="10"/>
      <c r="L42" s="10"/>
      <c r="M42" s="10"/>
      <c r="N42" s="10"/>
      <c r="O42" s="10"/>
      <c r="P42" s="10"/>
    </row>
    <row r="43" spans="1:17" ht="30">
      <c r="A43" s="5">
        <v>36</v>
      </c>
      <c r="B43" s="11" t="s">
        <v>59</v>
      </c>
      <c r="C43" s="19"/>
      <c r="D43" s="19"/>
      <c r="E43" s="19"/>
      <c r="F43" s="19"/>
      <c r="G43" s="20"/>
      <c r="H43" s="21"/>
      <c r="I43" s="21"/>
      <c r="J43" s="21"/>
      <c r="K43" s="10"/>
      <c r="L43" s="10"/>
      <c r="M43" s="10"/>
      <c r="N43" s="10"/>
      <c r="O43" s="10"/>
      <c r="P43" s="10"/>
    </row>
    <row r="44" spans="1:17" ht="15">
      <c r="A44" s="5">
        <v>37</v>
      </c>
      <c r="B44" s="11" t="s">
        <v>58</v>
      </c>
      <c r="C44" s="24" t="s">
        <v>160</v>
      </c>
      <c r="D44" s="24" t="s">
        <v>161</v>
      </c>
      <c r="E44" s="24" t="s">
        <v>162</v>
      </c>
      <c r="F44" s="24" t="s">
        <v>163</v>
      </c>
      <c r="G44" s="25" t="s">
        <v>164</v>
      </c>
      <c r="H44" s="24" t="s">
        <v>165</v>
      </c>
      <c r="I44" s="24" t="s">
        <v>166</v>
      </c>
      <c r="J44" s="24" t="s">
        <v>167</v>
      </c>
      <c r="K44" s="46">
        <v>46174</v>
      </c>
      <c r="L44" s="25" t="s">
        <v>168</v>
      </c>
      <c r="M44" s="25" t="s">
        <v>169</v>
      </c>
      <c r="N44" s="47">
        <v>46054</v>
      </c>
      <c r="O44" s="25" t="s">
        <v>170</v>
      </c>
      <c r="P44" s="47">
        <v>46023</v>
      </c>
      <c r="Q44" s="18" t="s">
        <v>171</v>
      </c>
    </row>
    <row r="45" spans="1:17" ht="16.8">
      <c r="A45" s="5">
        <v>38</v>
      </c>
      <c r="B45" s="11" t="s">
        <v>60</v>
      </c>
      <c r="C45" s="48">
        <v>2.89</v>
      </c>
      <c r="D45" s="48">
        <v>4.3</v>
      </c>
      <c r="E45" s="48">
        <v>1.65</v>
      </c>
      <c r="F45" s="48">
        <v>4</v>
      </c>
      <c r="G45" s="49">
        <v>2.39</v>
      </c>
      <c r="H45" s="48">
        <v>3.75</v>
      </c>
      <c r="I45" s="48">
        <v>2.1</v>
      </c>
      <c r="J45" s="48">
        <v>3.5</v>
      </c>
      <c r="K45" s="49">
        <v>1.9</v>
      </c>
      <c r="L45" s="49">
        <v>3.25</v>
      </c>
      <c r="M45" s="49">
        <v>1.7</v>
      </c>
      <c r="N45" s="49">
        <v>3</v>
      </c>
      <c r="O45" s="49">
        <v>1.65</v>
      </c>
      <c r="P45" s="49">
        <v>2.75</v>
      </c>
      <c r="Q45" s="18" t="s">
        <v>172</v>
      </c>
    </row>
    <row r="46" spans="1:17" ht="30">
      <c r="A46" s="5">
        <v>39</v>
      </c>
      <c r="B46" s="11" t="s">
        <v>53</v>
      </c>
      <c r="C46" s="50">
        <v>2.5299999999999998</v>
      </c>
      <c r="D46" s="50">
        <v>5.36</v>
      </c>
      <c r="E46" s="50" t="s">
        <v>173</v>
      </c>
      <c r="F46" s="50" t="s">
        <v>174</v>
      </c>
      <c r="G46" s="50">
        <v>2.17</v>
      </c>
      <c r="H46" s="50">
        <v>4.8</v>
      </c>
      <c r="I46" s="50">
        <v>1.87</v>
      </c>
      <c r="J46" s="50">
        <v>4.3099999999999996</v>
      </c>
      <c r="K46" s="50">
        <v>1.55</v>
      </c>
      <c r="L46" s="50">
        <v>3.57</v>
      </c>
      <c r="M46" s="50">
        <v>1</v>
      </c>
      <c r="N46" s="50">
        <v>3.17</v>
      </c>
      <c r="O46" s="50">
        <v>0.7</v>
      </c>
      <c r="P46" s="50">
        <v>2.67</v>
      </c>
      <c r="Q46" s="18" t="s">
        <v>175</v>
      </c>
    </row>
    <row r="47" spans="1:17" ht="30">
      <c r="A47" s="5">
        <v>40</v>
      </c>
      <c r="B47" s="11" t="s">
        <v>49</v>
      </c>
      <c r="C47" s="19"/>
      <c r="D47" s="19"/>
      <c r="E47" s="19"/>
      <c r="F47" s="19"/>
      <c r="G47" s="20"/>
      <c r="H47" s="21"/>
      <c r="I47" s="21"/>
      <c r="J47" s="21"/>
      <c r="K47" s="10"/>
      <c r="L47" s="10"/>
      <c r="M47" s="10"/>
      <c r="N47" s="10"/>
      <c r="O47" s="10"/>
      <c r="P47" s="10"/>
    </row>
    <row r="48" spans="1:17" ht="15">
      <c r="A48" s="5">
        <v>41</v>
      </c>
      <c r="B48" s="11" t="s">
        <v>74</v>
      </c>
      <c r="C48" s="19"/>
      <c r="D48" s="19"/>
      <c r="E48" s="19"/>
      <c r="F48" s="19"/>
      <c r="G48" s="20"/>
      <c r="H48" s="21"/>
      <c r="I48" s="21"/>
      <c r="J48" s="21"/>
      <c r="K48" s="10"/>
      <c r="L48" s="10"/>
      <c r="M48" s="10"/>
      <c r="N48" s="10"/>
      <c r="O48" s="10"/>
      <c r="P48" s="10"/>
    </row>
    <row r="49" spans="1:17" ht="15">
      <c r="A49" s="5">
        <v>42</v>
      </c>
      <c r="B49" s="11" t="s">
        <v>73</v>
      </c>
      <c r="C49" s="19"/>
      <c r="D49" s="19"/>
      <c r="E49" s="19"/>
      <c r="F49" s="19"/>
      <c r="G49" s="20"/>
      <c r="H49" s="21"/>
      <c r="I49" s="21"/>
      <c r="J49" s="21"/>
      <c r="K49" s="10"/>
      <c r="L49" s="10"/>
      <c r="M49" s="10"/>
      <c r="N49" s="10"/>
      <c r="O49" s="10"/>
      <c r="P49" s="10"/>
    </row>
    <row r="50" spans="1:17" ht="15">
      <c r="A50" s="5">
        <v>43</v>
      </c>
      <c r="B50" s="11" t="s">
        <v>99</v>
      </c>
      <c r="C50" s="19"/>
      <c r="D50" s="19"/>
      <c r="E50" s="19"/>
      <c r="F50" s="19"/>
      <c r="G50" s="20"/>
      <c r="H50" s="21"/>
      <c r="I50" s="21"/>
      <c r="J50" s="21"/>
      <c r="K50" s="10"/>
      <c r="L50" s="10"/>
      <c r="M50" s="10"/>
      <c r="N50" s="10"/>
      <c r="O50" s="10"/>
      <c r="P50" s="10"/>
    </row>
    <row r="51" spans="1:17" ht="15">
      <c r="A51" s="5">
        <v>44</v>
      </c>
      <c r="B51" s="11" t="s">
        <v>90</v>
      </c>
      <c r="C51" s="19"/>
      <c r="D51" s="19"/>
      <c r="E51" s="19"/>
      <c r="F51" s="19"/>
      <c r="G51" s="20"/>
      <c r="H51" s="21"/>
      <c r="I51" s="21"/>
      <c r="J51" s="21"/>
      <c r="K51" s="10"/>
      <c r="L51" s="10"/>
      <c r="M51" s="10"/>
      <c r="N51" s="10"/>
      <c r="O51" s="10"/>
      <c r="P51" s="10"/>
    </row>
    <row r="52" spans="1:17" ht="15">
      <c r="A52" s="5">
        <v>45</v>
      </c>
      <c r="B52" s="11" t="s">
        <v>98</v>
      </c>
      <c r="C52" s="19"/>
      <c r="D52" s="19"/>
      <c r="E52" s="19"/>
      <c r="F52" s="19"/>
      <c r="G52" s="20"/>
      <c r="H52" s="21"/>
      <c r="I52" s="21"/>
      <c r="J52" s="21"/>
      <c r="K52" s="10"/>
      <c r="L52" s="10"/>
      <c r="M52" s="10"/>
      <c r="N52" s="10"/>
      <c r="O52" s="10"/>
      <c r="P52" s="10"/>
    </row>
    <row r="53" spans="1:17" ht="15">
      <c r="A53" s="5">
        <v>46</v>
      </c>
      <c r="B53" s="11" t="s">
        <v>97</v>
      </c>
      <c r="C53" s="19"/>
      <c r="D53" s="19"/>
      <c r="E53" s="19"/>
      <c r="F53" s="19"/>
      <c r="G53" s="20"/>
      <c r="H53" s="21"/>
      <c r="I53" s="21"/>
      <c r="J53" s="21"/>
      <c r="K53" s="10"/>
      <c r="L53" s="10"/>
      <c r="M53" s="10"/>
      <c r="N53" s="10"/>
      <c r="O53" s="10"/>
      <c r="P53" s="10"/>
    </row>
    <row r="54" spans="1:17" ht="15">
      <c r="A54" s="5">
        <v>47</v>
      </c>
      <c r="B54" s="11" t="s">
        <v>91</v>
      </c>
      <c r="C54" s="34">
        <v>6.6</v>
      </c>
      <c r="D54" s="34">
        <v>11.3</v>
      </c>
      <c r="E54" s="34">
        <v>2.8</v>
      </c>
      <c r="F54" s="34">
        <v>4.3</v>
      </c>
      <c r="G54" s="41">
        <v>5.6</v>
      </c>
      <c r="H54" s="34">
        <v>9.3000000000000007</v>
      </c>
      <c r="I54" s="34">
        <v>4.8</v>
      </c>
      <c r="J54" s="34">
        <v>8.3000000000000007</v>
      </c>
      <c r="K54" s="51">
        <v>4</v>
      </c>
      <c r="L54" s="51">
        <v>7.3</v>
      </c>
      <c r="M54" s="51">
        <v>3.3</v>
      </c>
      <c r="N54" s="51">
        <v>5.3</v>
      </c>
      <c r="O54" s="51">
        <v>2.8</v>
      </c>
      <c r="P54" s="51">
        <v>4.3</v>
      </c>
    </row>
    <row r="55" spans="1:17" ht="15">
      <c r="A55" s="5">
        <v>48</v>
      </c>
      <c r="B55" s="11" t="s">
        <v>93</v>
      </c>
      <c r="C55" s="52">
        <v>9.9700000000000006</v>
      </c>
      <c r="D55" s="52">
        <v>20.62</v>
      </c>
      <c r="E55" s="52">
        <v>5.92</v>
      </c>
      <c r="F55" s="52">
        <v>15.55</v>
      </c>
      <c r="G55" s="53">
        <v>2.12</v>
      </c>
      <c r="H55" s="52">
        <v>7.85</v>
      </c>
      <c r="I55" s="52">
        <v>0.8</v>
      </c>
      <c r="J55" s="52">
        <v>2.5</v>
      </c>
      <c r="K55" s="54">
        <v>1</v>
      </c>
      <c r="L55" s="54">
        <v>2.2000000000000002</v>
      </c>
      <c r="M55" s="54">
        <v>1</v>
      </c>
      <c r="N55" s="54">
        <v>1.5</v>
      </c>
      <c r="O55" s="54">
        <v>1</v>
      </c>
      <c r="P55" s="54">
        <v>1.5</v>
      </c>
      <c r="Q55" s="18" t="s">
        <v>176</v>
      </c>
    </row>
    <row r="56" spans="1:17" ht="15">
      <c r="A56" s="5">
        <v>49</v>
      </c>
      <c r="B56" s="11" t="s">
        <v>106</v>
      </c>
      <c r="C56" s="19"/>
      <c r="D56" s="19"/>
      <c r="E56" s="19"/>
      <c r="F56" s="19"/>
      <c r="G56" s="20"/>
      <c r="H56" s="21"/>
      <c r="I56" s="21"/>
      <c r="J56" s="21"/>
      <c r="K56" s="10"/>
      <c r="L56" s="10"/>
      <c r="M56" s="10"/>
      <c r="N56" s="10"/>
      <c r="O56" s="10"/>
      <c r="P56" s="10"/>
    </row>
    <row r="57" spans="1:17" ht="15">
      <c r="A57" s="5">
        <v>50</v>
      </c>
      <c r="B57" s="11" t="s">
        <v>89</v>
      </c>
      <c r="C57" s="44">
        <v>4.99</v>
      </c>
      <c r="D57" s="44">
        <v>6.4</v>
      </c>
      <c r="E57" s="44">
        <v>0</v>
      </c>
      <c r="F57" s="44">
        <v>0</v>
      </c>
      <c r="G57" s="55">
        <v>2.85</v>
      </c>
      <c r="H57" s="44">
        <v>4.76</v>
      </c>
      <c r="I57" s="44">
        <v>2.35</v>
      </c>
      <c r="J57" s="44">
        <v>3.26</v>
      </c>
      <c r="K57" s="55">
        <v>1.85</v>
      </c>
      <c r="L57" s="55">
        <v>2.2599999999999998</v>
      </c>
      <c r="M57" s="55">
        <v>1</v>
      </c>
      <c r="N57" s="55">
        <v>1.26</v>
      </c>
      <c r="O57" s="55">
        <v>0</v>
      </c>
      <c r="P57" s="55">
        <v>0</v>
      </c>
      <c r="Q57" s="18" t="s">
        <v>177</v>
      </c>
    </row>
    <row r="58" spans="1:17" ht="15">
      <c r="A58" s="5">
        <v>51</v>
      </c>
      <c r="B58" s="11" t="s">
        <v>105</v>
      </c>
      <c r="C58" s="19"/>
      <c r="D58" s="19"/>
      <c r="E58" s="19"/>
      <c r="F58" s="19"/>
      <c r="G58" s="20"/>
      <c r="H58" s="21"/>
      <c r="I58" s="21"/>
      <c r="J58" s="21"/>
      <c r="K58" s="10"/>
      <c r="L58" s="10"/>
      <c r="M58" s="10"/>
      <c r="N58" s="10"/>
      <c r="O58" s="10"/>
      <c r="P58" s="10"/>
    </row>
    <row r="59" spans="1:17" ht="15">
      <c r="A59" s="5">
        <v>52</v>
      </c>
      <c r="B59" s="11" t="s">
        <v>80</v>
      </c>
      <c r="C59" s="19"/>
      <c r="D59" s="19"/>
      <c r="E59" s="19"/>
      <c r="F59" s="19"/>
      <c r="G59" s="20"/>
      <c r="H59" s="21"/>
      <c r="I59" s="21"/>
      <c r="J59" s="21"/>
      <c r="K59" s="10"/>
      <c r="L59" s="10"/>
      <c r="M59" s="10"/>
      <c r="N59" s="10"/>
      <c r="O59" s="10"/>
      <c r="P59" s="10"/>
    </row>
    <row r="60" spans="1:17" ht="15">
      <c r="A60" s="5">
        <v>53</v>
      </c>
      <c r="B60" s="11" t="s">
        <v>71</v>
      </c>
      <c r="C60" s="19"/>
      <c r="D60" s="19"/>
      <c r="E60" s="19"/>
      <c r="F60" s="19"/>
      <c r="G60" s="20"/>
      <c r="H60" s="21"/>
      <c r="I60" s="21"/>
      <c r="J60" s="21"/>
      <c r="K60" s="10"/>
      <c r="L60" s="10"/>
      <c r="M60" s="10"/>
      <c r="N60" s="10"/>
      <c r="O60" s="10"/>
      <c r="P60" s="10"/>
    </row>
    <row r="61" spans="1:17" ht="15">
      <c r="A61" s="5">
        <v>54</v>
      </c>
      <c r="B61" s="11" t="s">
        <v>81</v>
      </c>
      <c r="C61" s="19"/>
      <c r="D61" s="19"/>
      <c r="E61" s="19"/>
      <c r="F61" s="19"/>
      <c r="G61" s="20"/>
      <c r="H61" s="21"/>
      <c r="I61" s="21"/>
      <c r="J61" s="21"/>
      <c r="K61" s="10"/>
      <c r="L61" s="10"/>
      <c r="M61" s="10"/>
      <c r="N61" s="10"/>
      <c r="O61" s="10"/>
      <c r="P61" s="10"/>
    </row>
    <row r="62" spans="1:17" ht="15">
      <c r="A62" s="5">
        <v>55</v>
      </c>
      <c r="B62" s="11" t="s">
        <v>85</v>
      </c>
      <c r="C62" s="19"/>
      <c r="D62" s="19"/>
      <c r="E62" s="19"/>
      <c r="F62" s="19"/>
      <c r="G62" s="20"/>
      <c r="H62" s="21"/>
      <c r="I62" s="21"/>
      <c r="J62" s="21"/>
      <c r="K62" s="10"/>
      <c r="L62" s="10"/>
      <c r="M62" s="10"/>
      <c r="N62" s="10"/>
      <c r="O62" s="10"/>
      <c r="P62" s="10"/>
    </row>
    <row r="63" spans="1:17" ht="15">
      <c r="A63" s="5">
        <v>56</v>
      </c>
      <c r="B63" s="11" t="s">
        <v>86</v>
      </c>
      <c r="C63" s="12">
        <v>2.16</v>
      </c>
      <c r="D63" s="12"/>
      <c r="E63" s="12">
        <v>0</v>
      </c>
      <c r="F63" s="12"/>
      <c r="G63" s="31">
        <v>1.17</v>
      </c>
      <c r="H63" s="12"/>
      <c r="I63" s="12">
        <v>0.9</v>
      </c>
      <c r="J63" s="12"/>
      <c r="K63" s="13">
        <v>0.8</v>
      </c>
      <c r="L63" s="13"/>
      <c r="M63" s="13">
        <v>0.5</v>
      </c>
      <c r="N63" s="13"/>
      <c r="O63" s="13">
        <v>0</v>
      </c>
      <c r="P63" s="13"/>
      <c r="Q63" s="18" t="s">
        <v>178</v>
      </c>
    </row>
    <row r="64" spans="1:17" ht="15">
      <c r="A64" s="5">
        <v>57</v>
      </c>
      <c r="B64" s="11" t="s">
        <v>88</v>
      </c>
      <c r="C64" s="19"/>
      <c r="D64" s="19"/>
      <c r="E64" s="19"/>
      <c r="F64" s="19"/>
      <c r="G64" s="20"/>
      <c r="H64" s="21"/>
      <c r="I64" s="21"/>
      <c r="J64" s="21"/>
      <c r="K64" s="10"/>
      <c r="L64" s="10"/>
      <c r="M64" s="10"/>
      <c r="N64" s="10"/>
      <c r="O64" s="10"/>
      <c r="P64" s="10"/>
    </row>
    <row r="65" spans="1:17" ht="15">
      <c r="A65" s="5">
        <v>58</v>
      </c>
      <c r="B65" s="11" t="s">
        <v>83</v>
      </c>
      <c r="C65" s="19"/>
      <c r="D65" s="19"/>
      <c r="E65" s="19"/>
      <c r="F65" s="19"/>
      <c r="G65" s="20"/>
      <c r="H65" s="21"/>
      <c r="I65" s="21"/>
      <c r="J65" s="21"/>
      <c r="K65" s="10"/>
      <c r="L65" s="10"/>
      <c r="M65" s="10"/>
      <c r="N65" s="10"/>
      <c r="O65" s="10"/>
      <c r="P65" s="10"/>
    </row>
    <row r="66" spans="1:17" ht="15">
      <c r="A66" s="5">
        <v>59</v>
      </c>
      <c r="B66" s="11" t="s">
        <v>76</v>
      </c>
      <c r="C66" s="19"/>
      <c r="D66" s="19"/>
      <c r="E66" s="19"/>
      <c r="F66" s="19"/>
      <c r="G66" s="20"/>
      <c r="H66" s="21"/>
      <c r="I66" s="21"/>
      <c r="J66" s="21"/>
      <c r="K66" s="10"/>
      <c r="L66" s="10"/>
      <c r="M66" s="10"/>
      <c r="N66" s="10"/>
      <c r="O66" s="10"/>
      <c r="P66" s="10"/>
    </row>
    <row r="67" spans="1:17" ht="15">
      <c r="A67" s="5">
        <v>60</v>
      </c>
      <c r="B67" s="11" t="s">
        <v>64</v>
      </c>
      <c r="C67" s="19"/>
      <c r="D67" s="19"/>
      <c r="E67" s="19"/>
      <c r="F67" s="19"/>
      <c r="G67" s="20"/>
      <c r="H67" s="21"/>
      <c r="I67" s="21"/>
      <c r="J67" s="21"/>
      <c r="K67" s="10"/>
      <c r="L67" s="10"/>
      <c r="M67" s="10"/>
      <c r="N67" s="10"/>
      <c r="O67" s="10"/>
      <c r="P67" s="10"/>
    </row>
    <row r="68" spans="1:17" ht="15">
      <c r="A68" s="5">
        <v>61</v>
      </c>
      <c r="B68" s="11" t="s">
        <v>55</v>
      </c>
      <c r="C68" s="24">
        <v>5.79</v>
      </c>
      <c r="D68" s="24">
        <v>93.57</v>
      </c>
      <c r="E68" s="24">
        <v>12</v>
      </c>
      <c r="F68" s="24">
        <v>90</v>
      </c>
      <c r="G68" s="25">
        <v>4.18</v>
      </c>
      <c r="H68" s="42">
        <v>95</v>
      </c>
      <c r="I68" s="42">
        <v>15</v>
      </c>
      <c r="J68" s="42">
        <v>94</v>
      </c>
      <c r="K68" s="43">
        <v>14</v>
      </c>
      <c r="L68" s="43">
        <v>93</v>
      </c>
      <c r="M68" s="43">
        <v>13</v>
      </c>
      <c r="N68" s="43">
        <v>93</v>
      </c>
      <c r="O68" s="43">
        <v>12</v>
      </c>
      <c r="P68" s="43">
        <v>92</v>
      </c>
      <c r="Q68" s="18" t="s">
        <v>179</v>
      </c>
    </row>
    <row r="69" spans="1:17" ht="15">
      <c r="A69" s="5">
        <v>62</v>
      </c>
      <c r="B69" s="11" t="s">
        <v>56</v>
      </c>
      <c r="C69" s="34">
        <v>4.18</v>
      </c>
      <c r="D69" s="34">
        <v>7.8</v>
      </c>
      <c r="E69" s="34">
        <v>1.84</v>
      </c>
      <c r="F69" s="34">
        <v>3.9</v>
      </c>
      <c r="G69" s="41">
        <v>3.4</v>
      </c>
      <c r="H69" s="34">
        <v>7.02</v>
      </c>
      <c r="I69" s="34">
        <v>3.01</v>
      </c>
      <c r="J69" s="34">
        <v>6.24</v>
      </c>
      <c r="K69" s="51">
        <v>2.62</v>
      </c>
      <c r="L69" s="51">
        <v>5.46</v>
      </c>
      <c r="M69" s="51">
        <v>2.23</v>
      </c>
      <c r="N69" s="51">
        <v>4.68</v>
      </c>
      <c r="O69" s="51">
        <v>1.84</v>
      </c>
      <c r="P69" s="51">
        <v>3.9</v>
      </c>
    </row>
    <row r="70" spans="1:17" ht="15">
      <c r="A70" s="5">
        <v>63</v>
      </c>
      <c r="B70" s="11" t="s">
        <v>57</v>
      </c>
      <c r="C70" s="12">
        <v>8.36</v>
      </c>
      <c r="D70" s="56">
        <v>8.32</v>
      </c>
      <c r="E70" s="56">
        <v>12</v>
      </c>
      <c r="F70" s="56">
        <v>12</v>
      </c>
      <c r="G70" s="57">
        <v>20</v>
      </c>
      <c r="H70" s="58">
        <v>20</v>
      </c>
      <c r="I70" s="58">
        <v>18</v>
      </c>
      <c r="J70" s="58">
        <v>18</v>
      </c>
      <c r="K70" s="59">
        <v>16</v>
      </c>
      <c r="L70" s="59">
        <v>16</v>
      </c>
      <c r="M70" s="59">
        <v>14</v>
      </c>
      <c r="N70" s="59">
        <v>14</v>
      </c>
      <c r="O70" s="59">
        <v>12</v>
      </c>
      <c r="P70" s="59">
        <v>12</v>
      </c>
      <c r="Q70" s="18" t="s">
        <v>180</v>
      </c>
    </row>
    <row r="71" spans="1:17" ht="15">
      <c r="A71" s="5">
        <v>64</v>
      </c>
      <c r="B71" s="11" t="s">
        <v>48</v>
      </c>
      <c r="C71" s="34">
        <v>6.65</v>
      </c>
      <c r="D71" s="34">
        <v>7.87</v>
      </c>
      <c r="E71" s="34">
        <v>6.65</v>
      </c>
      <c r="F71" s="34">
        <v>7.87</v>
      </c>
      <c r="G71" s="41">
        <v>5.24</v>
      </c>
      <c r="H71" s="60">
        <v>6.16</v>
      </c>
      <c r="I71" s="60">
        <v>4.5599999999999996</v>
      </c>
      <c r="J71" s="60">
        <v>5.3</v>
      </c>
      <c r="K71" s="61">
        <v>3.88</v>
      </c>
      <c r="L71" s="61">
        <v>4.4400000000000004</v>
      </c>
      <c r="M71" s="61">
        <v>3.2</v>
      </c>
      <c r="N71" s="61">
        <v>3.58</v>
      </c>
      <c r="O71" s="61">
        <v>2.52</v>
      </c>
      <c r="P71" s="61">
        <v>2.72</v>
      </c>
    </row>
    <row r="72" spans="1:17" ht="15">
      <c r="A72" s="5">
        <v>65</v>
      </c>
      <c r="B72" s="11" t="s">
        <v>61</v>
      </c>
      <c r="C72" s="19"/>
      <c r="D72" s="19"/>
      <c r="E72" s="19"/>
      <c r="F72" s="19"/>
      <c r="G72" s="20"/>
      <c r="H72" s="21"/>
      <c r="I72" s="21"/>
      <c r="J72" s="21"/>
      <c r="K72" s="10"/>
      <c r="L72" s="10"/>
      <c r="M72" s="10"/>
      <c r="N72" s="10"/>
      <c r="O72" s="10"/>
      <c r="P72" s="10"/>
    </row>
    <row r="73" spans="1:17" ht="15">
      <c r="A73" s="5">
        <v>66</v>
      </c>
      <c r="B73" s="11" t="s">
        <v>78</v>
      </c>
      <c r="C73" s="22">
        <v>15.28</v>
      </c>
      <c r="D73" s="22">
        <v>29.94</v>
      </c>
      <c r="E73" s="22">
        <v>10.28</v>
      </c>
      <c r="F73" s="22">
        <v>18.3</v>
      </c>
      <c r="G73" s="23">
        <v>10.88</v>
      </c>
      <c r="H73" s="39">
        <v>25.32</v>
      </c>
      <c r="I73" s="39">
        <v>8</v>
      </c>
      <c r="J73" s="39">
        <v>18.62</v>
      </c>
      <c r="K73" s="40">
        <v>7</v>
      </c>
      <c r="L73" s="40">
        <v>16.29</v>
      </c>
      <c r="M73" s="40">
        <v>6</v>
      </c>
      <c r="N73" s="40">
        <v>13.96</v>
      </c>
      <c r="O73" s="40">
        <v>5</v>
      </c>
      <c r="P73" s="40">
        <v>11.64</v>
      </c>
      <c r="Q73" s="18" t="s">
        <v>181</v>
      </c>
    </row>
    <row r="74" spans="1:17" ht="15">
      <c r="A74" s="5">
        <v>67</v>
      </c>
      <c r="B74" s="11" t="s">
        <v>79</v>
      </c>
      <c r="C74" s="19">
        <v>12.33</v>
      </c>
      <c r="D74" s="19">
        <v>9.25</v>
      </c>
      <c r="E74" s="19">
        <v>12.33</v>
      </c>
      <c r="F74" s="19">
        <v>9.25</v>
      </c>
      <c r="G74" s="20">
        <v>2.4</v>
      </c>
      <c r="H74" s="21">
        <v>1.5</v>
      </c>
      <c r="I74" s="62">
        <v>2.5</v>
      </c>
      <c r="J74" s="21">
        <v>1.5</v>
      </c>
      <c r="K74" s="10">
        <v>2.5</v>
      </c>
      <c r="L74" s="10">
        <v>1.5</v>
      </c>
      <c r="M74" s="10">
        <v>2.5</v>
      </c>
      <c r="N74" s="63">
        <v>1.85</v>
      </c>
      <c r="O74" s="10">
        <v>2.4300000000000002</v>
      </c>
      <c r="P74" s="63">
        <v>2</v>
      </c>
      <c r="Q74" s="18" t="s">
        <v>182</v>
      </c>
    </row>
    <row r="75" spans="1:17" ht="15">
      <c r="A75" s="5">
        <v>68</v>
      </c>
      <c r="B75" s="11" t="s">
        <v>75</v>
      </c>
      <c r="C75" s="19"/>
      <c r="D75" s="19"/>
      <c r="E75" s="19"/>
      <c r="F75" s="19"/>
      <c r="G75" s="64"/>
      <c r="H75" s="21"/>
      <c r="I75" s="21"/>
      <c r="J75" s="21"/>
      <c r="K75" s="10"/>
      <c r="L75" s="10"/>
      <c r="M75" s="10"/>
      <c r="N75" s="10"/>
      <c r="O75" s="10"/>
      <c r="P75" s="10"/>
    </row>
    <row r="76" spans="1:17" ht="15">
      <c r="A76" s="5">
        <v>69</v>
      </c>
      <c r="B76" s="11" t="s">
        <v>101</v>
      </c>
      <c r="C76" s="19"/>
      <c r="D76" s="19"/>
      <c r="E76" s="19"/>
      <c r="F76" s="19"/>
      <c r="G76" s="20"/>
      <c r="H76" s="21"/>
      <c r="I76" s="21"/>
      <c r="J76" s="21"/>
      <c r="K76" s="10"/>
      <c r="L76" s="10"/>
      <c r="M76" s="10"/>
      <c r="N76" s="10"/>
      <c r="O76" s="10"/>
      <c r="P76" s="10"/>
    </row>
    <row r="77" spans="1:17" ht="15">
      <c r="A77" s="5">
        <v>70</v>
      </c>
      <c r="B77" s="11" t="s">
        <v>109</v>
      </c>
      <c r="C77" s="19"/>
      <c r="D77" s="19"/>
      <c r="E77" s="19"/>
      <c r="F77" s="19"/>
      <c r="G77" s="20"/>
      <c r="H77" s="21"/>
      <c r="I77" s="21"/>
      <c r="J77" s="21"/>
      <c r="K77" s="10"/>
      <c r="L77" s="10"/>
      <c r="M77" s="10"/>
      <c r="N77" s="10"/>
      <c r="O77" s="10"/>
      <c r="P77" s="10"/>
    </row>
    <row r="78" spans="1:17" ht="15">
      <c r="A78" s="5">
        <v>71</v>
      </c>
      <c r="B78" s="11" t="s">
        <v>103</v>
      </c>
      <c r="C78" s="12">
        <v>15.85</v>
      </c>
      <c r="D78" s="12">
        <v>12.06</v>
      </c>
      <c r="E78" s="12">
        <v>5.8</v>
      </c>
      <c r="F78" s="12">
        <v>4.2</v>
      </c>
      <c r="G78" s="12">
        <v>13.85</v>
      </c>
      <c r="H78" s="12">
        <v>10.53</v>
      </c>
      <c r="I78" s="12">
        <v>11.82</v>
      </c>
      <c r="J78" s="12">
        <v>8.5</v>
      </c>
      <c r="K78" s="12">
        <v>9.7200000000000006</v>
      </c>
      <c r="L78" s="12">
        <v>6.3</v>
      </c>
      <c r="M78" s="12">
        <v>7.54</v>
      </c>
      <c r="N78" s="12">
        <v>4.8</v>
      </c>
      <c r="O78" s="12">
        <v>5.3</v>
      </c>
      <c r="P78" s="12">
        <v>4.2</v>
      </c>
      <c r="Q78" s="18" t="s">
        <v>183</v>
      </c>
    </row>
    <row r="79" spans="1:17" ht="15">
      <c r="A79" s="5">
        <v>72</v>
      </c>
      <c r="B79" s="11" t="s">
        <v>100</v>
      </c>
      <c r="C79" s="19">
        <v>5.31</v>
      </c>
      <c r="D79" s="19">
        <v>17.22</v>
      </c>
      <c r="E79" s="20">
        <v>5.31</v>
      </c>
      <c r="F79" s="20">
        <v>17.22</v>
      </c>
      <c r="G79" s="20">
        <v>2</v>
      </c>
      <c r="H79" s="21">
        <v>7.09</v>
      </c>
      <c r="I79" s="21">
        <v>1</v>
      </c>
      <c r="J79" s="21">
        <v>4</v>
      </c>
      <c r="K79" s="10">
        <v>1</v>
      </c>
      <c r="L79" s="10">
        <v>3</v>
      </c>
      <c r="M79" s="10">
        <v>1</v>
      </c>
      <c r="N79" s="10">
        <v>2</v>
      </c>
      <c r="O79" s="10">
        <v>0.31</v>
      </c>
      <c r="P79" s="10">
        <v>1.1299999999999999</v>
      </c>
      <c r="Q79" s="18" t="s">
        <v>184</v>
      </c>
    </row>
    <row r="80" spans="1:17" ht="15">
      <c r="A80" s="5">
        <v>73</v>
      </c>
      <c r="B80" s="11" t="s">
        <v>104</v>
      </c>
      <c r="C80" s="19"/>
      <c r="D80" s="19"/>
      <c r="E80" s="19"/>
      <c r="F80" s="19"/>
      <c r="G80" s="20"/>
      <c r="H80" s="21"/>
      <c r="I80" s="21"/>
      <c r="J80" s="21"/>
      <c r="K80" s="10"/>
      <c r="L80" s="10"/>
      <c r="M80" s="10"/>
      <c r="N80" s="10"/>
      <c r="O80" s="10"/>
      <c r="P80" s="10"/>
    </row>
    <row r="81" spans="1:17" ht="15">
      <c r="A81" s="5">
        <v>74</v>
      </c>
      <c r="B81" s="11" t="s">
        <v>108</v>
      </c>
      <c r="C81" s="19"/>
      <c r="D81" s="19"/>
      <c r="E81" s="19"/>
      <c r="F81" s="19"/>
      <c r="G81" s="20"/>
      <c r="H81" s="21"/>
      <c r="I81" s="21"/>
      <c r="J81" s="21"/>
      <c r="K81" s="10"/>
      <c r="L81" s="10"/>
      <c r="M81" s="10"/>
      <c r="N81" s="10"/>
      <c r="O81" s="10"/>
      <c r="P81" s="10"/>
    </row>
    <row r="82" spans="1:17" ht="15">
      <c r="A82" s="5">
        <v>75</v>
      </c>
      <c r="B82" s="11" t="s">
        <v>107</v>
      </c>
      <c r="C82" s="34">
        <v>2.79</v>
      </c>
      <c r="D82" s="34">
        <v>4.67</v>
      </c>
      <c r="E82" s="34">
        <v>1.5</v>
      </c>
      <c r="F82" s="34">
        <v>2</v>
      </c>
      <c r="G82" s="41">
        <v>2.36</v>
      </c>
      <c r="H82" s="44">
        <v>3.03</v>
      </c>
      <c r="I82" s="60"/>
      <c r="J82" s="60"/>
      <c r="K82" s="61"/>
      <c r="L82" s="61"/>
      <c r="M82" s="61"/>
      <c r="N82" s="61"/>
      <c r="O82" s="61"/>
      <c r="P82" s="61"/>
      <c r="Q82" s="18" t="s">
        <v>185</v>
      </c>
    </row>
    <row r="83" spans="1:17" ht="15">
      <c r="A83" s="5">
        <v>76</v>
      </c>
      <c r="B83" s="11" t="s">
        <v>102</v>
      </c>
      <c r="C83" s="19"/>
      <c r="D83" s="19"/>
      <c r="E83" s="19"/>
      <c r="F83" s="19"/>
      <c r="G83" s="20"/>
      <c r="H83" s="21"/>
      <c r="I83" s="21"/>
      <c r="J83" s="21"/>
      <c r="K83" s="10"/>
      <c r="L83" s="10"/>
      <c r="M83" s="10"/>
      <c r="N83" s="10"/>
      <c r="O83" s="10"/>
      <c r="P83" s="10"/>
    </row>
    <row r="84" spans="1:17" ht="15">
      <c r="A84" s="5">
        <v>77</v>
      </c>
      <c r="B84" s="11" t="s">
        <v>96</v>
      </c>
      <c r="C84" s="19"/>
      <c r="D84" s="19"/>
      <c r="E84" s="19"/>
      <c r="F84" s="19"/>
      <c r="G84" s="20"/>
      <c r="H84" s="21"/>
      <c r="I84" s="21"/>
      <c r="J84" s="21"/>
      <c r="K84" s="10"/>
      <c r="L84" s="10"/>
      <c r="M84" s="10"/>
      <c r="N84" s="10"/>
      <c r="O84" s="10"/>
      <c r="P84" s="10"/>
    </row>
    <row r="85" spans="1:17" ht="15">
      <c r="A85" s="5">
        <v>78</v>
      </c>
      <c r="B85" s="11" t="s">
        <v>82</v>
      </c>
      <c r="C85" s="19"/>
      <c r="D85" s="19"/>
      <c r="E85" s="19"/>
      <c r="F85" s="19"/>
      <c r="G85" s="20"/>
      <c r="H85" s="21"/>
      <c r="I85" s="21"/>
      <c r="J85" s="21"/>
      <c r="K85" s="10"/>
      <c r="L85" s="10"/>
      <c r="M85" s="10"/>
      <c r="N85" s="10"/>
      <c r="O85" s="10"/>
      <c r="P85" s="10"/>
    </row>
    <row r="86" spans="1:17" ht="15">
      <c r="A86" s="5">
        <v>79</v>
      </c>
      <c r="B86" s="11" t="s">
        <v>72</v>
      </c>
      <c r="C86" s="12">
        <v>15.38</v>
      </c>
      <c r="D86" s="12">
        <v>5.58</v>
      </c>
      <c r="E86" s="12">
        <v>10.38</v>
      </c>
      <c r="F86" s="12"/>
      <c r="G86" s="31">
        <v>15</v>
      </c>
      <c r="H86" s="12"/>
      <c r="I86" s="12">
        <v>14</v>
      </c>
      <c r="J86" s="12"/>
      <c r="K86" s="13">
        <v>13</v>
      </c>
      <c r="L86" s="13"/>
      <c r="M86" s="13">
        <v>13</v>
      </c>
      <c r="N86" s="13"/>
      <c r="O86" s="13">
        <v>13</v>
      </c>
      <c r="P86" s="13"/>
      <c r="Q86" s="18" t="s">
        <v>186</v>
      </c>
    </row>
    <row r="87" spans="1:17" ht="15">
      <c r="A87" s="5">
        <v>80</v>
      </c>
      <c r="B87" s="11" t="s">
        <v>77</v>
      </c>
      <c r="C87" s="22">
        <v>6.45</v>
      </c>
      <c r="D87" s="22">
        <v>6.22</v>
      </c>
      <c r="E87" s="22">
        <v>4.07</v>
      </c>
      <c r="F87" s="22">
        <v>3.86</v>
      </c>
      <c r="G87" s="23">
        <v>4.95</v>
      </c>
      <c r="H87" s="22">
        <v>4.74</v>
      </c>
      <c r="I87" s="22">
        <v>4.43</v>
      </c>
      <c r="J87" s="22">
        <v>4.2</v>
      </c>
      <c r="K87" s="23">
        <v>4.04</v>
      </c>
      <c r="L87" s="23">
        <v>3.81</v>
      </c>
      <c r="M87" s="23">
        <v>3.65</v>
      </c>
      <c r="N87" s="23">
        <v>3.42</v>
      </c>
      <c r="O87" s="23">
        <v>3.26</v>
      </c>
      <c r="P87" s="23">
        <v>3.11</v>
      </c>
      <c r="Q87" s="18" t="s">
        <v>187</v>
      </c>
    </row>
    <row r="88" spans="1:17" ht="30">
      <c r="A88" s="5">
        <v>81</v>
      </c>
      <c r="B88" s="11" t="s">
        <v>51</v>
      </c>
      <c r="C88" s="19"/>
      <c r="D88" s="19"/>
      <c r="E88" s="19"/>
      <c r="F88" s="19"/>
      <c r="G88" s="20"/>
      <c r="H88" s="21"/>
      <c r="I88" s="21"/>
      <c r="J88" s="21"/>
      <c r="K88" s="10"/>
      <c r="L88" s="10"/>
      <c r="M88" s="10"/>
      <c r="N88" s="10"/>
      <c r="O88" s="10"/>
      <c r="P88" s="10"/>
    </row>
    <row r="89" spans="1:17" ht="30">
      <c r="A89" s="5">
        <v>82</v>
      </c>
      <c r="B89" s="11" t="s">
        <v>50</v>
      </c>
      <c r="C89" s="24">
        <v>4.6100000000000003</v>
      </c>
      <c r="D89" s="24">
        <v>8.3800000000000008</v>
      </c>
      <c r="E89" s="24">
        <v>0</v>
      </c>
      <c r="F89" s="24">
        <v>0</v>
      </c>
      <c r="G89" s="25">
        <v>3.61</v>
      </c>
      <c r="H89" s="42">
        <v>6.18</v>
      </c>
      <c r="I89" s="42">
        <v>2.61</v>
      </c>
      <c r="J89" s="42">
        <v>3.98</v>
      </c>
      <c r="K89" s="43">
        <v>1.61</v>
      </c>
      <c r="L89" s="43">
        <v>1.78</v>
      </c>
      <c r="M89" s="43">
        <v>0.61</v>
      </c>
      <c r="N89" s="43">
        <v>0.61</v>
      </c>
      <c r="O89" s="43">
        <v>0</v>
      </c>
      <c r="P89" s="43">
        <v>0</v>
      </c>
      <c r="Q89" s="18" t="s">
        <v>188</v>
      </c>
    </row>
    <row r="90" spans="1:17" ht="15">
      <c r="A90" s="5">
        <v>83</v>
      </c>
      <c r="B90" s="11" t="s">
        <v>62</v>
      </c>
      <c r="C90" s="19"/>
      <c r="D90" s="19"/>
      <c r="E90" s="19"/>
      <c r="F90" s="19"/>
      <c r="G90" s="20"/>
      <c r="H90" s="21"/>
      <c r="I90" s="21"/>
      <c r="J90" s="21"/>
      <c r="K90" s="10"/>
      <c r="L90" s="10"/>
      <c r="M90" s="10"/>
      <c r="N90" s="10"/>
      <c r="O90" s="10"/>
      <c r="P90" s="10"/>
    </row>
    <row r="91" spans="1:17" ht="30">
      <c r="A91" s="5">
        <v>84</v>
      </c>
      <c r="B91" s="11" t="s">
        <v>52</v>
      </c>
      <c r="C91" s="19"/>
      <c r="D91" s="19"/>
      <c r="E91" s="19"/>
      <c r="F91" s="19"/>
      <c r="G91" s="20"/>
      <c r="H91" s="21"/>
      <c r="I91" s="21"/>
      <c r="J91" s="21"/>
      <c r="K91" s="10"/>
      <c r="L91" s="10"/>
      <c r="M91" s="10"/>
      <c r="N91" s="10"/>
      <c r="O91" s="10"/>
      <c r="P91" s="10"/>
    </row>
    <row r="92" spans="1:17" ht="15">
      <c r="A92" s="5">
        <v>85</v>
      </c>
      <c r="B92" s="11" t="s">
        <v>189</v>
      </c>
      <c r="C92" s="19"/>
      <c r="D92" s="19"/>
      <c r="E92" s="19"/>
      <c r="F92" s="19"/>
      <c r="G92" s="20"/>
      <c r="H92" s="21"/>
      <c r="I92" s="21"/>
      <c r="J92" s="21"/>
      <c r="K92" s="10"/>
      <c r="L92" s="10"/>
      <c r="M92" s="10"/>
      <c r="N92" s="10"/>
      <c r="O92" s="10"/>
      <c r="P92" s="10"/>
    </row>
    <row r="93" spans="1:17" ht="15">
      <c r="A93" s="5">
        <v>86</v>
      </c>
      <c r="B93" s="11" t="s">
        <v>84</v>
      </c>
      <c r="C93" s="19"/>
      <c r="D93" s="19"/>
      <c r="E93" s="19"/>
      <c r="F93" s="19"/>
      <c r="G93" s="20"/>
      <c r="H93" s="21"/>
      <c r="I93" s="21"/>
      <c r="J93" s="21"/>
      <c r="K93" s="10"/>
      <c r="L93" s="10"/>
      <c r="M93" s="10"/>
      <c r="N93" s="10"/>
      <c r="O93" s="10"/>
      <c r="P93" s="10"/>
    </row>
    <row r="94" spans="1:17" ht="15">
      <c r="A94" s="5">
        <v>87</v>
      </c>
      <c r="B94" s="11" t="s">
        <v>94</v>
      </c>
      <c r="C94" s="19"/>
      <c r="D94" s="19"/>
      <c r="E94" s="19"/>
      <c r="F94" s="19"/>
      <c r="G94" s="20"/>
      <c r="H94" s="21"/>
      <c r="I94" s="21"/>
      <c r="J94" s="21"/>
      <c r="K94" s="10"/>
      <c r="L94" s="10"/>
      <c r="M94" s="10"/>
      <c r="N94" s="10"/>
      <c r="O94" s="10"/>
      <c r="P94" s="10"/>
    </row>
    <row r="95" spans="1:17" ht="15">
      <c r="A95" s="5">
        <v>88</v>
      </c>
      <c r="B95" s="11" t="s">
        <v>95</v>
      </c>
      <c r="C95" s="19"/>
      <c r="D95" s="19"/>
      <c r="E95" s="19"/>
      <c r="F95" s="19"/>
      <c r="G95" s="20"/>
      <c r="H95" s="21"/>
      <c r="I95" s="21"/>
      <c r="J95" s="21"/>
      <c r="K95" s="10"/>
      <c r="L95" s="10"/>
      <c r="M95" s="10"/>
      <c r="N95" s="10"/>
      <c r="O95" s="10"/>
      <c r="P95" s="10"/>
    </row>
    <row r="96" spans="1:17" ht="15">
      <c r="A96" s="5">
        <v>89</v>
      </c>
      <c r="B96" s="11" t="s">
        <v>40</v>
      </c>
      <c r="C96" s="19"/>
      <c r="D96" s="19"/>
      <c r="E96" s="19"/>
      <c r="F96" s="19"/>
      <c r="G96" s="20"/>
      <c r="H96" s="19"/>
      <c r="I96" s="19"/>
      <c r="J96" s="19"/>
      <c r="K96" s="10"/>
      <c r="L96" s="10"/>
      <c r="M96" s="10"/>
      <c r="N96" s="10"/>
      <c r="O96" s="10"/>
      <c r="P96" s="10"/>
    </row>
    <row r="97" spans="1:17" ht="15">
      <c r="A97" s="5">
        <v>90</v>
      </c>
      <c r="B97" s="11" t="s">
        <v>39</v>
      </c>
      <c r="C97" s="19"/>
      <c r="D97" s="19"/>
      <c r="E97" s="19"/>
      <c r="F97" s="19"/>
      <c r="G97" s="20"/>
      <c r="H97" s="19"/>
      <c r="I97" s="19"/>
      <c r="J97" s="19"/>
      <c r="K97" s="10"/>
      <c r="L97" s="10"/>
      <c r="M97" s="10"/>
      <c r="N97" s="10"/>
      <c r="O97" s="10"/>
      <c r="P97" s="10"/>
    </row>
    <row r="98" spans="1:17" ht="30">
      <c r="A98" s="5">
        <v>91</v>
      </c>
      <c r="B98" s="11" t="s">
        <v>135</v>
      </c>
      <c r="C98" s="19"/>
      <c r="D98" s="19"/>
      <c r="E98" s="19"/>
      <c r="F98" s="19"/>
      <c r="G98" s="20"/>
      <c r="H98" s="19"/>
      <c r="I98" s="19"/>
      <c r="J98" s="19"/>
      <c r="K98" s="10"/>
      <c r="L98" s="10"/>
      <c r="M98" s="10"/>
      <c r="N98" s="10"/>
      <c r="O98" s="10"/>
      <c r="P98" s="10"/>
    </row>
    <row r="99" spans="1:17" ht="15">
      <c r="A99" s="5">
        <v>92</v>
      </c>
      <c r="B99" s="11" t="s">
        <v>22</v>
      </c>
      <c r="C99" s="65">
        <v>3.83</v>
      </c>
      <c r="D99" s="65">
        <v>16.600000000000001</v>
      </c>
      <c r="E99" s="65" t="s">
        <v>190</v>
      </c>
      <c r="F99" s="65">
        <v>0.5</v>
      </c>
      <c r="G99" s="65">
        <v>3.52</v>
      </c>
      <c r="H99" s="65">
        <v>14.5</v>
      </c>
      <c r="I99" s="65">
        <v>2.25</v>
      </c>
      <c r="J99" s="65">
        <v>11.07</v>
      </c>
      <c r="K99" s="61">
        <v>1.01</v>
      </c>
      <c r="L99" s="61">
        <v>8.3000000000000007</v>
      </c>
      <c r="M99" s="61">
        <v>0.6</v>
      </c>
      <c r="N99" s="61">
        <v>0.55000000000000004</v>
      </c>
      <c r="O99" s="61">
        <v>0.5</v>
      </c>
      <c r="P99" s="61">
        <v>0.5</v>
      </c>
      <c r="Q99" s="18" t="s">
        <v>191</v>
      </c>
    </row>
    <row r="100" spans="1:17" ht="15">
      <c r="A100" s="5">
        <v>93</v>
      </c>
      <c r="B100" s="11" t="s">
        <v>35</v>
      </c>
      <c r="C100" s="19"/>
      <c r="D100" s="19"/>
      <c r="E100" s="19"/>
      <c r="F100" s="19"/>
      <c r="G100" s="20"/>
      <c r="H100" s="19"/>
      <c r="I100" s="19"/>
      <c r="J100" s="19"/>
      <c r="K100" s="10"/>
      <c r="L100" s="10"/>
      <c r="M100" s="10"/>
      <c r="N100" s="10"/>
      <c r="O100" s="10"/>
      <c r="P100" s="10"/>
    </row>
    <row r="101" spans="1:17" ht="15">
      <c r="A101" s="5">
        <v>94</v>
      </c>
      <c r="B101" s="11" t="s">
        <v>38</v>
      </c>
      <c r="C101" s="19"/>
      <c r="D101" s="19"/>
      <c r="E101" s="19"/>
      <c r="F101" s="19"/>
      <c r="G101" s="20"/>
      <c r="H101" s="19"/>
      <c r="I101" s="19"/>
      <c r="J101" s="19"/>
      <c r="K101" s="10"/>
      <c r="L101" s="10"/>
      <c r="M101" s="10"/>
      <c r="N101" s="10"/>
      <c r="O101" s="10"/>
      <c r="P101" s="10"/>
    </row>
    <row r="102" spans="1:17" ht="15">
      <c r="A102" s="5">
        <v>95</v>
      </c>
      <c r="B102" s="11" t="s">
        <v>20</v>
      </c>
      <c r="C102" s="19"/>
      <c r="D102" s="19"/>
      <c r="E102" s="19"/>
      <c r="F102" s="19"/>
      <c r="G102" s="20"/>
      <c r="H102" s="19"/>
      <c r="I102" s="19"/>
      <c r="J102" s="19"/>
      <c r="K102" s="10"/>
      <c r="L102" s="10"/>
      <c r="M102" s="10"/>
      <c r="N102" s="10"/>
      <c r="O102" s="10"/>
      <c r="P102" s="10"/>
    </row>
    <row r="103" spans="1:17" ht="15">
      <c r="A103" s="5">
        <v>96</v>
      </c>
      <c r="B103" s="11" t="s">
        <v>12</v>
      </c>
      <c r="C103" s="19"/>
      <c r="D103" s="19"/>
      <c r="E103" s="19"/>
      <c r="F103" s="19"/>
      <c r="G103" s="20"/>
      <c r="H103" s="19"/>
      <c r="I103" s="19"/>
      <c r="J103" s="19"/>
      <c r="K103" s="10"/>
      <c r="L103" s="10"/>
      <c r="M103" s="10"/>
      <c r="N103" s="10"/>
      <c r="O103" s="10"/>
      <c r="P103" s="10"/>
    </row>
    <row r="104" spans="1:17" ht="15">
      <c r="A104" s="5">
        <v>97</v>
      </c>
      <c r="B104" s="11" t="s">
        <v>43</v>
      </c>
      <c r="C104" s="19"/>
      <c r="D104" s="19"/>
      <c r="E104" s="19"/>
      <c r="F104" s="19"/>
      <c r="G104" s="20"/>
      <c r="H104" s="19"/>
      <c r="I104" s="19"/>
      <c r="J104" s="19"/>
      <c r="K104" s="10"/>
      <c r="L104" s="10"/>
      <c r="M104" s="10"/>
      <c r="N104" s="10"/>
      <c r="O104" s="10"/>
      <c r="P104" s="10"/>
    </row>
    <row r="105" spans="1:17" ht="30">
      <c r="A105" s="5">
        <v>98</v>
      </c>
      <c r="B105" s="11" t="s">
        <v>11</v>
      </c>
      <c r="C105" s="19"/>
      <c r="D105" s="19"/>
      <c r="E105" s="19"/>
      <c r="F105" s="19"/>
      <c r="G105" s="20"/>
      <c r="H105" s="19"/>
      <c r="I105" s="19"/>
      <c r="J105" s="19"/>
      <c r="K105" s="10"/>
      <c r="L105" s="10"/>
      <c r="M105" s="10"/>
      <c r="N105" s="10"/>
      <c r="O105" s="10"/>
      <c r="P105" s="10"/>
    </row>
    <row r="106" spans="1:17" ht="15">
      <c r="A106" s="5">
        <v>99</v>
      </c>
      <c r="B106" s="11" t="s">
        <v>33</v>
      </c>
      <c r="C106" s="22">
        <v>3.7</v>
      </c>
      <c r="D106" s="22">
        <v>0.64</v>
      </c>
      <c r="E106" s="22">
        <v>2.5099999999999998</v>
      </c>
      <c r="F106" s="22"/>
      <c r="G106" s="23">
        <v>1.73</v>
      </c>
      <c r="H106" s="22"/>
      <c r="I106" s="22">
        <v>0.87</v>
      </c>
      <c r="J106" s="22"/>
      <c r="K106" s="40">
        <v>0.43</v>
      </c>
      <c r="L106" s="66"/>
      <c r="M106" s="40">
        <v>0.26</v>
      </c>
      <c r="N106" s="66"/>
      <c r="O106" s="40">
        <v>0</v>
      </c>
      <c r="P106" s="40">
        <v>0</v>
      </c>
      <c r="Q106" s="18" t="s">
        <v>192</v>
      </c>
    </row>
    <row r="107" spans="1:17" ht="15">
      <c r="A107" s="5">
        <v>100</v>
      </c>
      <c r="B107" s="11" t="s">
        <v>42</v>
      </c>
      <c r="C107" s="5"/>
      <c r="D107" s="5"/>
      <c r="E107" s="5"/>
      <c r="F107" s="5"/>
      <c r="G107" s="3"/>
      <c r="H107" s="5"/>
      <c r="I107" s="5"/>
      <c r="J107" s="5"/>
      <c r="K107" s="2"/>
      <c r="L107" s="2"/>
      <c r="M107" s="2"/>
      <c r="N107" s="2"/>
      <c r="O107" s="2"/>
      <c r="P107" s="2"/>
    </row>
    <row r="108" spans="1:17" ht="15">
      <c r="A108" s="5">
        <v>101</v>
      </c>
      <c r="B108" s="11" t="s">
        <v>21</v>
      </c>
      <c r="C108" s="5"/>
      <c r="D108" s="5"/>
      <c r="E108" s="5"/>
      <c r="F108" s="5"/>
      <c r="G108" s="3"/>
      <c r="H108" s="5"/>
      <c r="I108" s="5"/>
      <c r="J108" s="5"/>
      <c r="K108" s="2"/>
      <c r="L108" s="2"/>
      <c r="M108" s="2"/>
      <c r="N108" s="2"/>
      <c r="O108" s="2"/>
      <c r="P108" s="2"/>
    </row>
    <row r="109" spans="1:17" ht="15">
      <c r="A109" s="5">
        <v>102</v>
      </c>
      <c r="B109" s="11" t="s">
        <v>41</v>
      </c>
      <c r="C109" s="34">
        <v>2.59</v>
      </c>
      <c r="D109" s="34">
        <v>3.49</v>
      </c>
      <c r="E109" s="34"/>
      <c r="F109" s="34"/>
      <c r="G109" s="41">
        <v>1.73</v>
      </c>
      <c r="H109" s="34">
        <v>2.79</v>
      </c>
      <c r="I109" s="34"/>
      <c r="J109" s="34"/>
      <c r="K109" s="61"/>
      <c r="L109" s="61"/>
      <c r="M109" s="61"/>
      <c r="N109" s="61"/>
      <c r="O109" s="61"/>
      <c r="P109" s="61"/>
      <c r="Q109" s="18" t="s">
        <v>193</v>
      </c>
    </row>
    <row r="110" spans="1:17" ht="15">
      <c r="A110" s="5">
        <v>103</v>
      </c>
      <c r="B110" s="67" t="s">
        <v>34</v>
      </c>
      <c r="C110" s="5"/>
      <c r="D110" s="5"/>
      <c r="E110" s="5"/>
      <c r="F110" s="5"/>
      <c r="G110" s="3"/>
      <c r="H110" s="5"/>
      <c r="I110" s="5"/>
      <c r="J110" s="5"/>
      <c r="K110" s="2"/>
      <c r="L110" s="2"/>
      <c r="M110" s="2"/>
      <c r="N110" s="2"/>
      <c r="O110" s="2"/>
      <c r="P110" s="2"/>
    </row>
    <row r="111" spans="1:17" ht="30">
      <c r="A111" s="5">
        <v>104</v>
      </c>
      <c r="B111" s="68" t="s">
        <v>110</v>
      </c>
      <c r="C111" s="5"/>
      <c r="D111" s="5"/>
      <c r="E111" s="5"/>
      <c r="F111" s="5"/>
      <c r="G111" s="3"/>
      <c r="H111" s="5"/>
      <c r="I111" s="5"/>
      <c r="J111" s="5"/>
      <c r="K111" s="2"/>
      <c r="L111" s="2"/>
      <c r="M111" s="2"/>
      <c r="N111" s="2"/>
      <c r="O111" s="2"/>
      <c r="P111" s="2"/>
    </row>
    <row r="112" spans="1:17" ht="30">
      <c r="A112" s="5">
        <v>105</v>
      </c>
      <c r="B112" s="11" t="s">
        <v>111</v>
      </c>
      <c r="C112" s="34">
        <v>0.15</v>
      </c>
      <c r="D112" s="34">
        <v>0.63</v>
      </c>
      <c r="E112" s="34">
        <v>0.94</v>
      </c>
      <c r="F112" s="34">
        <v>4</v>
      </c>
      <c r="G112" s="34">
        <v>0.7</v>
      </c>
      <c r="H112" s="34">
        <v>3.1</v>
      </c>
      <c r="I112" s="34">
        <v>0.47</v>
      </c>
      <c r="J112" s="34">
        <v>2</v>
      </c>
      <c r="K112" s="55">
        <v>0.23</v>
      </c>
      <c r="L112" s="55">
        <v>1</v>
      </c>
      <c r="M112" s="55">
        <v>0.11</v>
      </c>
      <c r="N112" s="55">
        <v>0.5</v>
      </c>
      <c r="O112" s="55">
        <v>0</v>
      </c>
      <c r="P112" s="55">
        <v>0</v>
      </c>
      <c r="Q112" s="18" t="s">
        <v>194</v>
      </c>
    </row>
    <row r="113" spans="1:17" ht="30">
      <c r="A113" s="5">
        <v>106</v>
      </c>
      <c r="B113" s="11" t="s">
        <v>112</v>
      </c>
      <c r="C113" s="5"/>
      <c r="D113" s="5"/>
      <c r="E113" s="5"/>
      <c r="F113" s="5"/>
      <c r="G113" s="5"/>
      <c r="H113" s="5"/>
      <c r="I113" s="5"/>
      <c r="J113" s="5"/>
      <c r="K113" s="2"/>
      <c r="L113" s="2"/>
      <c r="M113" s="2"/>
      <c r="N113" s="2"/>
      <c r="O113" s="2"/>
      <c r="P113" s="2"/>
      <c r="Q113" s="18" t="s">
        <v>195</v>
      </c>
    </row>
    <row r="114" spans="1:17" ht="30">
      <c r="A114" s="5">
        <v>107</v>
      </c>
      <c r="B114" s="11" t="s">
        <v>113</v>
      </c>
      <c r="C114" s="5"/>
      <c r="D114" s="5"/>
      <c r="E114" s="5"/>
      <c r="F114" s="5"/>
      <c r="G114" s="5"/>
      <c r="H114" s="5"/>
      <c r="I114" s="5"/>
      <c r="J114" s="5"/>
      <c r="K114" s="2"/>
      <c r="L114" s="2"/>
      <c r="M114" s="2"/>
      <c r="N114" s="2"/>
      <c r="O114" s="2"/>
      <c r="P114" s="2"/>
    </row>
    <row r="115" spans="1:17" ht="30">
      <c r="A115" s="5">
        <v>108</v>
      </c>
      <c r="B115" s="11" t="s">
        <v>114</v>
      </c>
      <c r="C115" s="5"/>
      <c r="D115" s="5"/>
      <c r="E115" s="5"/>
      <c r="F115" s="5"/>
      <c r="G115" s="5"/>
      <c r="H115" s="5"/>
      <c r="I115" s="5"/>
      <c r="J115" s="5"/>
      <c r="K115" s="2"/>
      <c r="L115" s="2"/>
      <c r="M115" s="2"/>
      <c r="N115" s="2"/>
      <c r="O115" s="2"/>
      <c r="P115" s="2"/>
    </row>
    <row r="116" spans="1:17" ht="15">
      <c r="A116" s="5">
        <v>109</v>
      </c>
      <c r="B116" s="11" t="s">
        <v>115</v>
      </c>
      <c r="C116" s="5"/>
      <c r="D116" s="5"/>
      <c r="E116" s="5"/>
      <c r="F116" s="5"/>
      <c r="G116" s="5"/>
      <c r="H116" s="5"/>
      <c r="I116" s="5"/>
      <c r="J116" s="5"/>
      <c r="K116" s="2"/>
      <c r="L116" s="2"/>
      <c r="M116" s="2"/>
      <c r="N116" s="2"/>
      <c r="O116" s="2"/>
      <c r="P116" s="2"/>
    </row>
    <row r="117" spans="1:17" ht="30">
      <c r="A117" s="5">
        <v>110</v>
      </c>
      <c r="B117" s="11" t="s">
        <v>116</v>
      </c>
      <c r="C117" s="5"/>
      <c r="D117" s="5"/>
      <c r="E117" s="5"/>
      <c r="F117" s="5"/>
      <c r="G117" s="5"/>
      <c r="H117" s="5"/>
      <c r="I117" s="5"/>
      <c r="J117" s="5"/>
      <c r="K117" s="2"/>
      <c r="L117" s="2"/>
      <c r="M117" s="2"/>
      <c r="N117" s="2"/>
      <c r="O117" s="2"/>
      <c r="P117" s="2"/>
    </row>
    <row r="118" spans="1:17" ht="30">
      <c r="A118" s="5">
        <v>111</v>
      </c>
      <c r="B118" s="11" t="s">
        <v>117</v>
      </c>
      <c r="C118" s="44">
        <v>1.66</v>
      </c>
      <c r="D118" s="44">
        <v>4.5999999999999996</v>
      </c>
      <c r="E118" s="44"/>
      <c r="F118" s="44"/>
      <c r="G118" s="44">
        <v>1.47</v>
      </c>
      <c r="H118" s="44">
        <v>3.6</v>
      </c>
      <c r="I118" s="44">
        <v>1.07</v>
      </c>
      <c r="J118" s="44">
        <v>2.6</v>
      </c>
      <c r="K118" s="45">
        <v>0.67</v>
      </c>
      <c r="L118" s="45">
        <v>1.6</v>
      </c>
      <c r="M118" s="45">
        <v>0.37</v>
      </c>
      <c r="N118" s="45">
        <v>0.6</v>
      </c>
      <c r="O118" s="45">
        <v>0</v>
      </c>
      <c r="P118" s="45">
        <v>0</v>
      </c>
    </row>
    <row r="119" spans="1:17" ht="30">
      <c r="A119" s="5">
        <v>112</v>
      </c>
      <c r="B119" s="11" t="s">
        <v>118</v>
      </c>
      <c r="C119" s="12">
        <v>3.36</v>
      </c>
      <c r="D119" s="12">
        <v>15.3</v>
      </c>
      <c r="E119" s="5"/>
      <c r="F119" s="5"/>
      <c r="G119" s="12">
        <v>3.12</v>
      </c>
      <c r="H119" s="12">
        <v>14.7</v>
      </c>
      <c r="I119" s="69">
        <v>2.86</v>
      </c>
      <c r="J119" s="69">
        <v>14.5</v>
      </c>
      <c r="K119" s="26">
        <v>2.1800000000000002</v>
      </c>
      <c r="L119" s="26">
        <v>11.5</v>
      </c>
      <c r="M119" s="26">
        <v>1.5</v>
      </c>
      <c r="N119" s="26">
        <v>8.5</v>
      </c>
      <c r="O119" s="26">
        <v>0.82</v>
      </c>
      <c r="P119" s="26">
        <v>5.5</v>
      </c>
    </row>
    <row r="120" spans="1:17" ht="30">
      <c r="A120" s="5">
        <v>113</v>
      </c>
      <c r="B120" s="11" t="s">
        <v>119</v>
      </c>
      <c r="C120" s="5"/>
      <c r="D120" s="5"/>
      <c r="E120" s="5"/>
      <c r="F120" s="5"/>
      <c r="G120" s="5"/>
      <c r="H120" s="5"/>
      <c r="I120" s="5"/>
      <c r="J120" s="5"/>
      <c r="K120" s="2"/>
      <c r="L120" s="2"/>
      <c r="M120" s="2"/>
      <c r="N120" s="2"/>
      <c r="O120" s="2"/>
      <c r="P120" s="2"/>
    </row>
    <row r="121" spans="1:17" ht="30">
      <c r="A121" s="5">
        <v>114</v>
      </c>
      <c r="B121" s="11" t="s">
        <v>120</v>
      </c>
      <c r="C121" s="5"/>
      <c r="D121" s="5"/>
      <c r="E121" s="5"/>
      <c r="F121" s="5"/>
      <c r="G121" s="5"/>
      <c r="H121" s="5"/>
      <c r="I121" s="5"/>
      <c r="J121" s="5"/>
      <c r="K121" s="2"/>
      <c r="L121" s="2"/>
      <c r="M121" s="2"/>
      <c r="N121" s="2"/>
      <c r="O121" s="2"/>
      <c r="P121" s="2"/>
    </row>
    <row r="122" spans="1:17" ht="15">
      <c r="A122" s="5">
        <v>115</v>
      </c>
      <c r="B122" s="11" t="s">
        <v>121</v>
      </c>
      <c r="C122" s="5"/>
      <c r="D122" s="5"/>
      <c r="E122" s="5"/>
      <c r="F122" s="5"/>
      <c r="G122" s="5"/>
      <c r="H122" s="5"/>
      <c r="I122" s="5"/>
      <c r="J122" s="5"/>
      <c r="K122" s="2"/>
      <c r="L122" s="2"/>
      <c r="M122" s="2"/>
      <c r="N122" s="2"/>
      <c r="O122" s="2"/>
      <c r="P122" s="2"/>
    </row>
    <row r="123" spans="1:17" ht="30">
      <c r="A123" s="5">
        <v>116</v>
      </c>
      <c r="B123" s="11" t="s">
        <v>122</v>
      </c>
      <c r="C123" s="5"/>
      <c r="D123" s="5"/>
      <c r="E123" s="5"/>
      <c r="F123" s="5"/>
      <c r="G123" s="5"/>
      <c r="H123" s="5"/>
      <c r="I123" s="5"/>
      <c r="J123" s="5"/>
      <c r="K123" s="2"/>
      <c r="L123" s="2"/>
      <c r="M123" s="2"/>
      <c r="N123" s="2"/>
      <c r="O123" s="2"/>
      <c r="P123" s="2"/>
    </row>
    <row r="124" spans="1:17" ht="30">
      <c r="A124" s="5">
        <v>117</v>
      </c>
      <c r="B124" s="11" t="s">
        <v>125</v>
      </c>
      <c r="C124" s="5"/>
      <c r="D124" s="5"/>
      <c r="E124" s="5"/>
      <c r="F124" s="5"/>
      <c r="G124" s="5"/>
      <c r="H124" s="5"/>
      <c r="I124" s="5"/>
      <c r="J124" s="5"/>
      <c r="K124" s="2"/>
      <c r="L124" s="2"/>
      <c r="M124" s="2"/>
      <c r="N124" s="2"/>
      <c r="O124" s="2"/>
      <c r="P124" s="2"/>
    </row>
    <row r="125" spans="1:17" ht="30">
      <c r="A125" s="5">
        <v>118</v>
      </c>
      <c r="B125" s="11" t="s">
        <v>128</v>
      </c>
      <c r="C125" s="5"/>
      <c r="D125" s="5"/>
      <c r="E125" s="5"/>
      <c r="F125" s="5"/>
      <c r="G125" s="5"/>
      <c r="H125" s="5"/>
      <c r="I125" s="5"/>
      <c r="J125" s="5"/>
      <c r="K125" s="2"/>
      <c r="L125" s="2"/>
      <c r="M125" s="2"/>
      <c r="N125" s="2"/>
      <c r="O125" s="2"/>
      <c r="P125" s="2"/>
    </row>
    <row r="126" spans="1:17" ht="30">
      <c r="A126" s="5">
        <v>119</v>
      </c>
      <c r="B126" s="11" t="s">
        <v>127</v>
      </c>
      <c r="C126" s="5"/>
      <c r="D126" s="5"/>
      <c r="E126" s="5"/>
      <c r="F126" s="5"/>
      <c r="G126" s="5"/>
      <c r="H126" s="5"/>
      <c r="I126" s="5"/>
      <c r="J126" s="5"/>
      <c r="K126" s="2"/>
      <c r="L126" s="2"/>
      <c r="M126" s="2"/>
      <c r="N126" s="2"/>
      <c r="O126" s="2"/>
      <c r="P126" s="2"/>
      <c r="Q126" s="18" t="s">
        <v>196</v>
      </c>
    </row>
    <row r="127" spans="1:17" ht="30">
      <c r="A127" s="5">
        <v>120</v>
      </c>
      <c r="B127" s="1" t="s">
        <v>131</v>
      </c>
      <c r="C127" s="5"/>
      <c r="D127" s="5"/>
      <c r="E127" s="5"/>
      <c r="F127" s="5"/>
      <c r="G127" s="5"/>
      <c r="H127" s="5"/>
      <c r="I127" s="5"/>
      <c r="J127" s="5"/>
      <c r="K127" s="2"/>
      <c r="L127" s="2"/>
      <c r="M127" s="2"/>
      <c r="N127" s="2"/>
      <c r="O127" s="2"/>
      <c r="P127" s="2"/>
    </row>
    <row r="128" spans="1:17" ht="15">
      <c r="A128" s="5">
        <v>121</v>
      </c>
      <c r="B128" s="1" t="s">
        <v>132</v>
      </c>
      <c r="C128" s="5">
        <v>1.8</v>
      </c>
      <c r="D128" s="5">
        <v>3.17</v>
      </c>
      <c r="E128" s="5">
        <v>1.68</v>
      </c>
      <c r="F128" s="5">
        <v>3.17</v>
      </c>
      <c r="G128" s="5">
        <v>1.72</v>
      </c>
      <c r="H128" s="5">
        <v>3.17</v>
      </c>
      <c r="I128" s="5">
        <v>1.7</v>
      </c>
      <c r="J128" s="5">
        <v>3.17</v>
      </c>
      <c r="K128" s="2">
        <v>1.7</v>
      </c>
      <c r="L128" s="2">
        <v>3.17</v>
      </c>
      <c r="M128" s="2">
        <v>1.7</v>
      </c>
      <c r="N128" s="2">
        <v>3.17</v>
      </c>
      <c r="O128" s="2">
        <v>1.6</v>
      </c>
      <c r="P128" s="2">
        <v>3.17</v>
      </c>
      <c r="Q128" s="18" t="s">
        <v>197</v>
      </c>
    </row>
    <row r="129" spans="1:16" ht="30">
      <c r="A129" s="5">
        <v>122</v>
      </c>
      <c r="B129" s="1" t="s">
        <v>198</v>
      </c>
      <c r="C129" s="5"/>
      <c r="D129" s="5"/>
      <c r="E129" s="5"/>
      <c r="F129" s="5"/>
      <c r="G129" s="5"/>
      <c r="H129" s="5"/>
      <c r="I129" s="5"/>
      <c r="J129" s="5"/>
      <c r="K129" s="2"/>
      <c r="L129" s="2"/>
      <c r="M129" s="2"/>
      <c r="N129" s="2"/>
      <c r="O129" s="2"/>
      <c r="P129" s="2"/>
    </row>
    <row r="130" spans="1:16" ht="30">
      <c r="A130" s="5">
        <v>123</v>
      </c>
      <c r="B130" s="1" t="s">
        <v>133</v>
      </c>
      <c r="C130" s="5"/>
      <c r="D130" s="5"/>
      <c r="E130" s="5"/>
      <c r="F130" s="5"/>
      <c r="G130" s="5"/>
      <c r="H130" s="5"/>
      <c r="I130" s="5"/>
      <c r="J130" s="5"/>
      <c r="K130" s="2"/>
      <c r="L130" s="2"/>
      <c r="M130" s="2"/>
      <c r="N130" s="2"/>
      <c r="O130" s="2"/>
      <c r="P130" s="2"/>
    </row>
    <row r="131" spans="1:16" ht="30">
      <c r="A131" s="5">
        <v>124</v>
      </c>
      <c r="B131" s="1" t="s">
        <v>134</v>
      </c>
      <c r="C131" s="5"/>
      <c r="D131" s="5"/>
      <c r="E131" s="5"/>
      <c r="F131" s="5"/>
      <c r="G131" s="5"/>
      <c r="H131" s="5"/>
      <c r="I131" s="5"/>
      <c r="J131" s="5"/>
      <c r="K131" s="2"/>
      <c r="L131" s="2"/>
      <c r="M131" s="2"/>
      <c r="N131" s="2"/>
      <c r="O131" s="2"/>
      <c r="P131" s="2"/>
    </row>
  </sheetData>
  <mergeCells count="13">
    <mergeCell ref="O5:P5"/>
    <mergeCell ref="A1:P1"/>
    <mergeCell ref="A2:P2"/>
    <mergeCell ref="C3:P3"/>
    <mergeCell ref="A4:A6"/>
    <mergeCell ref="B4:B6"/>
    <mergeCell ref="C4:D5"/>
    <mergeCell ref="E4:P4"/>
    <mergeCell ref="E5:F5"/>
    <mergeCell ref="G5:H5"/>
    <mergeCell ref="I5:J5"/>
    <mergeCell ref="K5:L5"/>
    <mergeCell ref="M5: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topLeftCell="A10" zoomScale="82" zoomScaleNormal="82" zoomScaleSheetLayoutView="100" workbookViewId="0">
      <selection activeCell="C19" sqref="C19"/>
    </sheetView>
  </sheetViews>
  <sheetFormatPr defaultColWidth="9.109375" defaultRowHeight="13.8"/>
  <cols>
    <col min="1" max="1" width="6.6640625" style="261" customWidth="1"/>
    <col min="2" max="2" width="56.109375" style="261" customWidth="1"/>
    <col min="3" max="3" width="24" style="261" customWidth="1"/>
    <col min="4" max="4" width="10.21875" style="267" bestFit="1" customWidth="1"/>
    <col min="5" max="5" width="10.6640625" style="267" bestFit="1" customWidth="1"/>
    <col min="6" max="6" width="13.77734375" style="267" bestFit="1" customWidth="1"/>
    <col min="7" max="7" width="10.21875" style="267" bestFit="1" customWidth="1"/>
    <col min="8" max="8" width="10.6640625" style="267" bestFit="1" customWidth="1"/>
    <col min="9" max="9" width="13.77734375" style="267" bestFit="1" customWidth="1"/>
    <col min="10" max="10" width="10.21875" style="261" bestFit="1" customWidth="1"/>
    <col min="11" max="11" width="10.6640625" style="261" bestFit="1" customWidth="1"/>
    <col min="12" max="12" width="10.88671875" style="261" bestFit="1" customWidth="1"/>
    <col min="13" max="13" width="8.88671875" style="261" customWidth="1"/>
    <col min="14" max="16384" width="9.109375" style="261"/>
  </cols>
  <sheetData>
    <row r="1" spans="1:13" ht="27" customHeight="1">
      <c r="A1" s="346" t="s">
        <v>537</v>
      </c>
      <c r="B1" s="346"/>
      <c r="C1" s="346"/>
      <c r="D1" s="346"/>
      <c r="E1" s="346"/>
      <c r="F1" s="346"/>
      <c r="G1" s="346"/>
      <c r="H1" s="346"/>
      <c r="I1" s="346"/>
      <c r="J1" s="346"/>
      <c r="K1" s="346"/>
      <c r="L1" s="346"/>
      <c r="M1" s="346"/>
    </row>
    <row r="2" spans="1:13" ht="18.75" customHeight="1">
      <c r="A2" s="352" t="s">
        <v>559</v>
      </c>
      <c r="B2" s="352"/>
      <c r="C2" s="352"/>
      <c r="D2" s="352"/>
      <c r="E2" s="352"/>
      <c r="F2" s="352"/>
      <c r="G2" s="352"/>
      <c r="H2" s="352"/>
      <c r="I2" s="352"/>
      <c r="J2" s="352"/>
      <c r="K2" s="352"/>
      <c r="L2" s="352"/>
      <c r="M2" s="352"/>
    </row>
    <row r="3" spans="1:13" ht="19.5" customHeight="1">
      <c r="A3" s="298"/>
      <c r="B3" s="298"/>
      <c r="C3" s="298"/>
      <c r="D3" s="299"/>
      <c r="E3" s="299"/>
      <c r="F3" s="299"/>
      <c r="G3" s="299"/>
      <c r="H3" s="299"/>
      <c r="I3" s="299"/>
      <c r="J3" s="300"/>
      <c r="K3" s="347" t="s">
        <v>207</v>
      </c>
      <c r="L3" s="347"/>
      <c r="M3" s="347"/>
    </row>
    <row r="4" spans="1:13" ht="24" customHeight="1">
      <c r="A4" s="348" t="s">
        <v>5</v>
      </c>
      <c r="B4" s="348" t="s">
        <v>552</v>
      </c>
      <c r="C4" s="348" t="s">
        <v>296</v>
      </c>
      <c r="D4" s="348" t="s">
        <v>214</v>
      </c>
      <c r="E4" s="353" t="s">
        <v>553</v>
      </c>
      <c r="F4" s="354"/>
      <c r="G4" s="348" t="s">
        <v>548</v>
      </c>
      <c r="H4" s="348"/>
      <c r="I4" s="348"/>
      <c r="J4" s="351" t="s">
        <v>218</v>
      </c>
      <c r="K4" s="351"/>
      <c r="L4" s="351"/>
      <c r="M4" s="348" t="s">
        <v>1</v>
      </c>
    </row>
    <row r="5" spans="1:13" ht="48" customHeight="1">
      <c r="A5" s="349"/>
      <c r="B5" s="350"/>
      <c r="C5" s="350"/>
      <c r="D5" s="348"/>
      <c r="E5" s="322" t="str">
        <f>H5</f>
        <v>Ngân sách trung ương</v>
      </c>
      <c r="F5" s="321" t="str">
        <f>I5</f>
        <v>Ngân sách địa phương</v>
      </c>
      <c r="G5" s="318" t="s">
        <v>214</v>
      </c>
      <c r="H5" s="318" t="s">
        <v>258</v>
      </c>
      <c r="I5" s="317" t="s">
        <v>257</v>
      </c>
      <c r="J5" s="318" t="s">
        <v>214</v>
      </c>
      <c r="K5" s="318" t="s">
        <v>258</v>
      </c>
      <c r="L5" s="317" t="s">
        <v>257</v>
      </c>
      <c r="M5" s="349"/>
    </row>
    <row r="6" spans="1:13" ht="30.75" customHeight="1">
      <c r="A6" s="301"/>
      <c r="B6" s="301" t="s">
        <v>142</v>
      </c>
      <c r="C6" s="328"/>
      <c r="D6" s="320">
        <f>D7+D12</f>
        <v>5362</v>
      </c>
      <c r="E6" s="262">
        <f t="shared" ref="E6:E8" si="0">H6+K6</f>
        <v>4125</v>
      </c>
      <c r="F6" s="262">
        <f t="shared" ref="F6:F8" si="1">I6+L6</f>
        <v>1237</v>
      </c>
      <c r="G6" s="320">
        <f t="shared" ref="G6:I6" si="2">G7+G12</f>
        <v>4500</v>
      </c>
      <c r="H6" s="320">
        <f t="shared" si="2"/>
        <v>3462</v>
      </c>
      <c r="I6" s="320">
        <f t="shared" si="2"/>
        <v>1038</v>
      </c>
      <c r="J6" s="320">
        <f t="shared" ref="J6:L6" si="3">J7+J12</f>
        <v>862</v>
      </c>
      <c r="K6" s="320">
        <f t="shared" si="3"/>
        <v>663</v>
      </c>
      <c r="L6" s="320">
        <f t="shared" si="3"/>
        <v>199</v>
      </c>
      <c r="M6" s="315"/>
    </row>
    <row r="7" spans="1:13" s="267" customFormat="1" ht="52.8" customHeight="1">
      <c r="A7" s="301">
        <v>1</v>
      </c>
      <c r="B7" s="263" t="s">
        <v>538</v>
      </c>
      <c r="C7" s="263"/>
      <c r="D7" s="320">
        <f>D8+D10</f>
        <v>200</v>
      </c>
      <c r="E7" s="262">
        <f t="shared" si="0"/>
        <v>100</v>
      </c>
      <c r="F7" s="262">
        <f t="shared" si="1"/>
        <v>100</v>
      </c>
      <c r="G7" s="320">
        <f t="shared" ref="G7:I7" si="4">G8+G10</f>
        <v>0</v>
      </c>
      <c r="H7" s="320">
        <f t="shared" si="4"/>
        <v>0</v>
      </c>
      <c r="I7" s="320">
        <f t="shared" si="4"/>
        <v>0</v>
      </c>
      <c r="J7" s="320">
        <f t="shared" ref="J7:L7" si="5">J8+J10</f>
        <v>200</v>
      </c>
      <c r="K7" s="320">
        <f t="shared" si="5"/>
        <v>100</v>
      </c>
      <c r="L7" s="320">
        <f t="shared" si="5"/>
        <v>100</v>
      </c>
      <c r="M7" s="320"/>
    </row>
    <row r="8" spans="1:13" s="305" customFormat="1" ht="28.8">
      <c r="A8" s="306" t="s">
        <v>201</v>
      </c>
      <c r="B8" s="303" t="s">
        <v>543</v>
      </c>
      <c r="C8" s="303"/>
      <c r="D8" s="316">
        <f>D9</f>
        <v>50</v>
      </c>
      <c r="E8" s="304">
        <f t="shared" si="0"/>
        <v>0</v>
      </c>
      <c r="F8" s="304">
        <f t="shared" si="1"/>
        <v>50</v>
      </c>
      <c r="G8" s="316"/>
      <c r="H8" s="316"/>
      <c r="I8" s="316"/>
      <c r="J8" s="316">
        <f t="shared" ref="J8:M8" si="6">J9</f>
        <v>50</v>
      </c>
      <c r="K8" s="316">
        <f t="shared" si="6"/>
        <v>0</v>
      </c>
      <c r="L8" s="316">
        <f t="shared" si="6"/>
        <v>50</v>
      </c>
      <c r="M8" s="316">
        <f t="shared" si="6"/>
        <v>0</v>
      </c>
    </row>
    <row r="9" spans="1:13" ht="111" customHeight="1">
      <c r="A9" s="71" t="s">
        <v>202</v>
      </c>
      <c r="B9" s="265" t="s">
        <v>544</v>
      </c>
      <c r="C9" s="323" t="s">
        <v>557</v>
      </c>
      <c r="D9" s="311">
        <f>J9</f>
        <v>50</v>
      </c>
      <c r="E9" s="311">
        <f>H9+K9</f>
        <v>0</v>
      </c>
      <c r="F9" s="311">
        <f>I9+L9</f>
        <v>50</v>
      </c>
      <c r="G9" s="311"/>
      <c r="H9" s="311"/>
      <c r="I9" s="311"/>
      <c r="J9" s="138">
        <f>K9+L9</f>
        <v>50</v>
      </c>
      <c r="K9" s="138">
        <v>0</v>
      </c>
      <c r="L9" s="138">
        <v>50</v>
      </c>
      <c r="M9" s="320"/>
    </row>
    <row r="10" spans="1:13" s="305" customFormat="1" ht="14.4">
      <c r="A10" s="302" t="s">
        <v>203</v>
      </c>
      <c r="B10" s="303" t="s">
        <v>545</v>
      </c>
      <c r="C10" s="324"/>
      <c r="D10" s="304">
        <f>D11</f>
        <v>150</v>
      </c>
      <c r="E10" s="262">
        <f t="shared" ref="E10:E19" si="7">H10+K10</f>
        <v>100</v>
      </c>
      <c r="F10" s="262">
        <f t="shared" ref="F10:F19" si="8">I10+L10</f>
        <v>50</v>
      </c>
      <c r="G10" s="304"/>
      <c r="H10" s="304"/>
      <c r="I10" s="304"/>
      <c r="J10" s="304">
        <f t="shared" ref="J10:L10" si="9">J11</f>
        <v>150</v>
      </c>
      <c r="K10" s="304">
        <f t="shared" si="9"/>
        <v>100</v>
      </c>
      <c r="L10" s="304">
        <f t="shared" si="9"/>
        <v>50</v>
      </c>
      <c r="M10" s="316"/>
    </row>
    <row r="11" spans="1:13" ht="69" customHeight="1">
      <c r="A11" s="264" t="s">
        <v>539</v>
      </c>
      <c r="B11" s="266" t="s">
        <v>546</v>
      </c>
      <c r="C11" s="325" t="s">
        <v>556</v>
      </c>
      <c r="D11" s="311">
        <f>J11</f>
        <v>150</v>
      </c>
      <c r="E11" s="311">
        <f t="shared" si="7"/>
        <v>100</v>
      </c>
      <c r="F11" s="311">
        <f t="shared" si="8"/>
        <v>50</v>
      </c>
      <c r="G11" s="311"/>
      <c r="H11" s="311"/>
      <c r="I11" s="311"/>
      <c r="J11" s="138">
        <f>K11+L11</f>
        <v>150</v>
      </c>
      <c r="K11" s="138">
        <v>100</v>
      </c>
      <c r="L11" s="138">
        <v>50</v>
      </c>
      <c r="M11" s="315"/>
    </row>
    <row r="12" spans="1:13" s="309" customFormat="1" ht="64.2" customHeight="1">
      <c r="A12" s="307">
        <v>2</v>
      </c>
      <c r="B12" s="308" t="s">
        <v>540</v>
      </c>
      <c r="C12" s="326"/>
      <c r="D12" s="262">
        <f>D13</f>
        <v>5162</v>
      </c>
      <c r="E12" s="262">
        <f t="shared" si="7"/>
        <v>4025</v>
      </c>
      <c r="F12" s="262">
        <f t="shared" si="8"/>
        <v>1137</v>
      </c>
      <c r="G12" s="262">
        <f>G13</f>
        <v>4500</v>
      </c>
      <c r="H12" s="262">
        <f t="shared" ref="H12:I12" si="10">H13</f>
        <v>3462</v>
      </c>
      <c r="I12" s="262">
        <f t="shared" si="10"/>
        <v>1038</v>
      </c>
      <c r="J12" s="262">
        <f t="shared" ref="J12:L12" si="11">J13</f>
        <v>662</v>
      </c>
      <c r="K12" s="262">
        <f t="shared" si="11"/>
        <v>563</v>
      </c>
      <c r="L12" s="262">
        <f t="shared" si="11"/>
        <v>99</v>
      </c>
      <c r="M12" s="320"/>
    </row>
    <row r="13" spans="1:13" s="314" customFormat="1" ht="28.8">
      <c r="A13" s="313" t="s">
        <v>205</v>
      </c>
      <c r="B13" s="312" t="s">
        <v>541</v>
      </c>
      <c r="C13" s="327"/>
      <c r="D13" s="304">
        <f t="shared" ref="D13:L13" si="12">D14+D18+D19</f>
        <v>5162</v>
      </c>
      <c r="E13" s="304">
        <f t="shared" si="12"/>
        <v>4025</v>
      </c>
      <c r="F13" s="304">
        <f t="shared" si="12"/>
        <v>1137</v>
      </c>
      <c r="G13" s="304">
        <f t="shared" si="12"/>
        <v>4500</v>
      </c>
      <c r="H13" s="304">
        <f t="shared" si="12"/>
        <v>3462</v>
      </c>
      <c r="I13" s="304">
        <f t="shared" si="12"/>
        <v>1038</v>
      </c>
      <c r="J13" s="304">
        <f t="shared" si="12"/>
        <v>662</v>
      </c>
      <c r="K13" s="304">
        <f t="shared" si="12"/>
        <v>563</v>
      </c>
      <c r="L13" s="304">
        <f t="shared" si="12"/>
        <v>99</v>
      </c>
      <c r="M13" s="316"/>
    </row>
    <row r="14" spans="1:13" s="314" customFormat="1" ht="69">
      <c r="A14" s="319" t="s">
        <v>333</v>
      </c>
      <c r="B14" s="266" t="s">
        <v>550</v>
      </c>
      <c r="C14" s="325"/>
      <c r="D14" s="311">
        <f t="shared" ref="D14:I14" si="13">SUM(D15:D17)</f>
        <v>4500</v>
      </c>
      <c r="E14" s="311">
        <f t="shared" si="13"/>
        <v>3462</v>
      </c>
      <c r="F14" s="311">
        <f t="shared" si="13"/>
        <v>1038</v>
      </c>
      <c r="G14" s="311">
        <f t="shared" si="13"/>
        <v>4500</v>
      </c>
      <c r="H14" s="311">
        <f t="shared" si="13"/>
        <v>3462</v>
      </c>
      <c r="I14" s="311">
        <f t="shared" si="13"/>
        <v>1038</v>
      </c>
      <c r="J14" s="304"/>
      <c r="K14" s="304"/>
      <c r="L14" s="304"/>
      <c r="M14" s="316"/>
    </row>
    <row r="15" spans="1:13" s="405" customFormat="1" ht="27.6">
      <c r="A15" s="400"/>
      <c r="B15" s="401" t="s">
        <v>554</v>
      </c>
      <c r="C15" s="402" t="str">
        <f>C11</f>
        <v>Phòng Văn hoá - Xã hội xã</v>
      </c>
      <c r="D15" s="403">
        <f>G15+J15</f>
        <v>800</v>
      </c>
      <c r="E15" s="403">
        <f t="shared" si="7"/>
        <v>622</v>
      </c>
      <c r="F15" s="403">
        <f t="shared" si="8"/>
        <v>178</v>
      </c>
      <c r="G15" s="403">
        <f>H15+I15</f>
        <v>800</v>
      </c>
      <c r="H15" s="403">
        <v>622</v>
      </c>
      <c r="I15" s="403">
        <v>178</v>
      </c>
      <c r="J15" s="403"/>
      <c r="K15" s="403"/>
      <c r="L15" s="403"/>
      <c r="M15" s="404"/>
    </row>
    <row r="16" spans="1:13" s="405" customFormat="1" ht="46.2" customHeight="1">
      <c r="A16" s="400"/>
      <c r="B16" s="406" t="s">
        <v>555</v>
      </c>
      <c r="C16" s="402" t="str">
        <f>C11</f>
        <v>Phòng Văn hoá - Xã hội xã</v>
      </c>
      <c r="D16" s="403">
        <f>G16</f>
        <v>1950</v>
      </c>
      <c r="E16" s="403">
        <f t="shared" si="7"/>
        <v>1485</v>
      </c>
      <c r="F16" s="403">
        <f t="shared" si="8"/>
        <v>465</v>
      </c>
      <c r="G16" s="403">
        <f t="shared" ref="G16:G17" si="14">H16+I16</f>
        <v>1950</v>
      </c>
      <c r="H16" s="403">
        <v>1485</v>
      </c>
      <c r="I16" s="403">
        <v>465</v>
      </c>
      <c r="J16" s="403"/>
      <c r="K16" s="403"/>
      <c r="L16" s="403"/>
      <c r="M16" s="404"/>
    </row>
    <row r="17" spans="1:13" s="405" customFormat="1" ht="27.6">
      <c r="A17" s="400"/>
      <c r="B17" s="406" t="s">
        <v>558</v>
      </c>
      <c r="C17" s="402" t="str">
        <f>C16</f>
        <v>Phòng Văn hoá - Xã hội xã</v>
      </c>
      <c r="D17" s="403">
        <f>G17</f>
        <v>1750</v>
      </c>
      <c r="E17" s="403">
        <f t="shared" si="7"/>
        <v>1355</v>
      </c>
      <c r="F17" s="403">
        <f t="shared" si="8"/>
        <v>395</v>
      </c>
      <c r="G17" s="403">
        <f t="shared" si="14"/>
        <v>1750</v>
      </c>
      <c r="H17" s="403">
        <v>1355</v>
      </c>
      <c r="I17" s="403">
        <v>395</v>
      </c>
      <c r="J17" s="403"/>
      <c r="K17" s="403"/>
      <c r="L17" s="403"/>
      <c r="M17" s="404"/>
    </row>
    <row r="18" spans="1:13" ht="55.2">
      <c r="A18" s="319" t="s">
        <v>542</v>
      </c>
      <c r="B18" s="329" t="s">
        <v>549</v>
      </c>
      <c r="C18" s="330" t="str">
        <f>C17</f>
        <v>Phòng Văn hoá - Xã hội xã</v>
      </c>
      <c r="D18" s="311">
        <f>J18</f>
        <v>400</v>
      </c>
      <c r="E18" s="311">
        <f t="shared" si="7"/>
        <v>350</v>
      </c>
      <c r="F18" s="311">
        <f t="shared" si="8"/>
        <v>50</v>
      </c>
      <c r="G18" s="311"/>
      <c r="H18" s="311"/>
      <c r="I18" s="311"/>
      <c r="J18" s="138">
        <f>K18+L18</f>
        <v>400</v>
      </c>
      <c r="K18" s="138">
        <v>350</v>
      </c>
      <c r="L18" s="138">
        <v>50</v>
      </c>
      <c r="M18" s="315"/>
    </row>
    <row r="19" spans="1:13" s="241" customFormat="1" ht="110.4">
      <c r="A19" s="319" t="s">
        <v>551</v>
      </c>
      <c r="B19" s="70" t="s">
        <v>547</v>
      </c>
      <c r="C19" s="71" t="str">
        <f>C18</f>
        <v>Phòng Văn hoá - Xã hội xã</v>
      </c>
      <c r="D19" s="315">
        <f>J19</f>
        <v>262</v>
      </c>
      <c r="E19" s="311">
        <f t="shared" si="7"/>
        <v>213</v>
      </c>
      <c r="F19" s="311">
        <f t="shared" si="8"/>
        <v>49</v>
      </c>
      <c r="G19" s="315"/>
      <c r="H19" s="315"/>
      <c r="I19" s="315"/>
      <c r="J19" s="310">
        <f>K19+L19</f>
        <v>262</v>
      </c>
      <c r="K19" s="315">
        <v>213</v>
      </c>
      <c r="L19" s="315">
        <v>49</v>
      </c>
      <c r="M19" s="315"/>
    </row>
  </sheetData>
  <mergeCells count="11">
    <mergeCell ref="A1:M1"/>
    <mergeCell ref="K3:M3"/>
    <mergeCell ref="A4:A5"/>
    <mergeCell ref="B4:B5"/>
    <mergeCell ref="M4:M5"/>
    <mergeCell ref="J4:L4"/>
    <mergeCell ref="D4:D5"/>
    <mergeCell ref="A2:M2"/>
    <mergeCell ref="G4:I4"/>
    <mergeCell ref="C4:C5"/>
    <mergeCell ref="E4:F4"/>
  </mergeCells>
  <phoneticPr fontId="80" type="noConversion"/>
  <pageMargins left="0.7" right="0.2" top="0.5" bottom="0.49" header="0.16" footer="0.3"/>
  <pageSetup paperSize="9" scale="70" orientation="landscape" r:id="rId1"/>
  <headerFooter differentFirst="1">
    <oddHeader>&amp;C&amp;P/&amp;N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1"/>
  <sheetViews>
    <sheetView view="pageBreakPreview" zoomScale="55" zoomScaleNormal="80" zoomScaleSheetLayoutView="55" workbookViewId="0">
      <pane xSplit="6" ySplit="6" topLeftCell="H7" activePane="bottomRight" state="frozen"/>
      <selection sqref="A1:AO1"/>
      <selection pane="topRight" sqref="A1:AO1"/>
      <selection pane="bottomLeft" sqref="A1:AO1"/>
      <selection pane="bottomRight" sqref="A1:AO1"/>
    </sheetView>
  </sheetViews>
  <sheetFormatPr defaultRowHeight="13.8"/>
  <cols>
    <col min="1" max="1" width="7" style="139" customWidth="1"/>
    <col min="2" max="2" width="47.44140625" style="139" customWidth="1"/>
    <col min="3" max="3" width="16.109375" style="139" hidden="1" customWidth="1"/>
    <col min="4" max="4" width="14.109375" style="139" hidden="1" customWidth="1"/>
    <col min="5" max="5" width="13.33203125" style="139" hidden="1" customWidth="1"/>
    <col min="6" max="6" width="41.5546875" style="139" hidden="1" customWidth="1"/>
    <col min="7" max="7" width="40.88671875" style="139" hidden="1" customWidth="1"/>
    <col min="8" max="8" width="14.33203125" style="139" customWidth="1"/>
    <col min="9" max="9" width="14.44140625" style="246" customWidth="1"/>
    <col min="10" max="10" width="12.5546875" style="246" customWidth="1"/>
    <col min="11" max="11" width="14.109375" style="246" customWidth="1"/>
    <col min="12" max="12" width="14.5546875" style="140" customWidth="1"/>
    <col min="13" max="13" width="12.5546875" style="139" customWidth="1"/>
    <col min="14" max="14" width="14.6640625" style="139" customWidth="1"/>
    <col min="15" max="15" width="9.6640625" style="142" customWidth="1"/>
    <col min="16" max="16" width="9" style="242"/>
    <col min="17" max="17" width="20.33203125" style="139" hidden="1" customWidth="1"/>
    <col min="18" max="18" width="11.88671875" style="139" hidden="1" customWidth="1"/>
    <col min="19" max="19" width="11.33203125" style="139" hidden="1" customWidth="1"/>
    <col min="20" max="256" width="9" style="139"/>
    <col min="257" max="257" width="7" style="139" customWidth="1"/>
    <col min="258" max="258" width="50.44140625" style="139" customWidth="1"/>
    <col min="259" max="259" width="12.5546875" style="139" customWidth="1"/>
    <col min="260" max="260" width="10" style="139" customWidth="1"/>
    <col min="261" max="261" width="15.44140625" style="139" customWidth="1"/>
    <col min="262" max="262" width="30" style="139" customWidth="1"/>
    <col min="263" max="263" width="50.44140625" style="139" customWidth="1"/>
    <col min="264" max="264" width="14.33203125" style="139" customWidth="1"/>
    <col min="265" max="265" width="14.44140625" style="139" customWidth="1"/>
    <col min="266" max="266" width="12.5546875" style="139" customWidth="1"/>
    <col min="267" max="267" width="14.109375" style="139" customWidth="1"/>
    <col min="268" max="268" width="14.5546875" style="139" customWidth="1"/>
    <col min="269" max="269" width="12.5546875" style="139" customWidth="1"/>
    <col min="270" max="270" width="11.6640625" style="139" customWidth="1"/>
    <col min="271" max="271" width="13.5546875" style="139" customWidth="1"/>
    <col min="272" max="512" width="9" style="139"/>
    <col min="513" max="513" width="7" style="139" customWidth="1"/>
    <col min="514" max="514" width="50.44140625" style="139" customWidth="1"/>
    <col min="515" max="515" width="12.5546875" style="139" customWidth="1"/>
    <col min="516" max="516" width="10" style="139" customWidth="1"/>
    <col min="517" max="517" width="15.44140625" style="139" customWidth="1"/>
    <col min="518" max="518" width="30" style="139" customWidth="1"/>
    <col min="519" max="519" width="50.44140625" style="139" customWidth="1"/>
    <col min="520" max="520" width="14.33203125" style="139" customWidth="1"/>
    <col min="521" max="521" width="14.44140625" style="139" customWidth="1"/>
    <col min="522" max="522" width="12.5546875" style="139" customWidth="1"/>
    <col min="523" max="523" width="14.109375" style="139" customWidth="1"/>
    <col min="524" max="524" width="14.5546875" style="139" customWidth="1"/>
    <col min="525" max="525" width="12.5546875" style="139" customWidth="1"/>
    <col min="526" max="526" width="11.6640625" style="139" customWidth="1"/>
    <col min="527" max="527" width="13.5546875" style="139" customWidth="1"/>
    <col min="528" max="768" width="9" style="139"/>
    <col min="769" max="769" width="7" style="139" customWidth="1"/>
    <col min="770" max="770" width="50.44140625" style="139" customWidth="1"/>
    <col min="771" max="771" width="12.5546875" style="139" customWidth="1"/>
    <col min="772" max="772" width="10" style="139" customWidth="1"/>
    <col min="773" max="773" width="15.44140625" style="139" customWidth="1"/>
    <col min="774" max="774" width="30" style="139" customWidth="1"/>
    <col min="775" max="775" width="50.44140625" style="139" customWidth="1"/>
    <col min="776" max="776" width="14.33203125" style="139" customWidth="1"/>
    <col min="777" max="777" width="14.44140625" style="139" customWidth="1"/>
    <col min="778" max="778" width="12.5546875" style="139" customWidth="1"/>
    <col min="779" max="779" width="14.109375" style="139" customWidth="1"/>
    <col min="780" max="780" width="14.5546875" style="139" customWidth="1"/>
    <col min="781" max="781" width="12.5546875" style="139" customWidth="1"/>
    <col min="782" max="782" width="11.6640625" style="139" customWidth="1"/>
    <col min="783" max="783" width="13.5546875" style="139" customWidth="1"/>
    <col min="784" max="1024" width="9.109375" style="139"/>
    <col min="1025" max="1025" width="7" style="139" customWidth="1"/>
    <col min="1026" max="1026" width="50.44140625" style="139" customWidth="1"/>
    <col min="1027" max="1027" width="12.5546875" style="139" customWidth="1"/>
    <col min="1028" max="1028" width="10" style="139" customWidth="1"/>
    <col min="1029" max="1029" width="15.44140625" style="139" customWidth="1"/>
    <col min="1030" max="1030" width="30" style="139" customWidth="1"/>
    <col min="1031" max="1031" width="50.44140625" style="139" customWidth="1"/>
    <col min="1032" max="1032" width="14.33203125" style="139" customWidth="1"/>
    <col min="1033" max="1033" width="14.44140625" style="139" customWidth="1"/>
    <col min="1034" max="1034" width="12.5546875" style="139" customWidth="1"/>
    <col min="1035" max="1035" width="14.109375" style="139" customWidth="1"/>
    <col min="1036" max="1036" width="14.5546875" style="139" customWidth="1"/>
    <col min="1037" max="1037" width="12.5546875" style="139" customWidth="1"/>
    <col min="1038" max="1038" width="11.6640625" style="139" customWidth="1"/>
    <col min="1039" max="1039" width="13.5546875" style="139" customWidth="1"/>
    <col min="1040" max="1280" width="9" style="139"/>
    <col min="1281" max="1281" width="7" style="139" customWidth="1"/>
    <col min="1282" max="1282" width="50.44140625" style="139" customWidth="1"/>
    <col min="1283" max="1283" width="12.5546875" style="139" customWidth="1"/>
    <col min="1284" max="1284" width="10" style="139" customWidth="1"/>
    <col min="1285" max="1285" width="15.44140625" style="139" customWidth="1"/>
    <col min="1286" max="1286" width="30" style="139" customWidth="1"/>
    <col min="1287" max="1287" width="50.44140625" style="139" customWidth="1"/>
    <col min="1288" max="1288" width="14.33203125" style="139" customWidth="1"/>
    <col min="1289" max="1289" width="14.44140625" style="139" customWidth="1"/>
    <col min="1290" max="1290" width="12.5546875" style="139" customWidth="1"/>
    <col min="1291" max="1291" width="14.109375" style="139" customWidth="1"/>
    <col min="1292" max="1292" width="14.5546875" style="139" customWidth="1"/>
    <col min="1293" max="1293" width="12.5546875" style="139" customWidth="1"/>
    <col min="1294" max="1294" width="11.6640625" style="139" customWidth="1"/>
    <col min="1295" max="1295" width="13.5546875" style="139" customWidth="1"/>
    <col min="1296" max="1536" width="9" style="139"/>
    <col min="1537" max="1537" width="7" style="139" customWidth="1"/>
    <col min="1538" max="1538" width="50.44140625" style="139" customWidth="1"/>
    <col min="1539" max="1539" width="12.5546875" style="139" customWidth="1"/>
    <col min="1540" max="1540" width="10" style="139" customWidth="1"/>
    <col min="1541" max="1541" width="15.44140625" style="139" customWidth="1"/>
    <col min="1542" max="1542" width="30" style="139" customWidth="1"/>
    <col min="1543" max="1543" width="50.44140625" style="139" customWidth="1"/>
    <col min="1544" max="1544" width="14.33203125" style="139" customWidth="1"/>
    <col min="1545" max="1545" width="14.44140625" style="139" customWidth="1"/>
    <col min="1546" max="1546" width="12.5546875" style="139" customWidth="1"/>
    <col min="1547" max="1547" width="14.109375" style="139" customWidth="1"/>
    <col min="1548" max="1548" width="14.5546875" style="139" customWidth="1"/>
    <col min="1549" max="1549" width="12.5546875" style="139" customWidth="1"/>
    <col min="1550" max="1550" width="11.6640625" style="139" customWidth="1"/>
    <col min="1551" max="1551" width="13.5546875" style="139" customWidth="1"/>
    <col min="1552" max="1792" width="9" style="139"/>
    <col min="1793" max="1793" width="7" style="139" customWidth="1"/>
    <col min="1794" max="1794" width="50.44140625" style="139" customWidth="1"/>
    <col min="1795" max="1795" width="12.5546875" style="139" customWidth="1"/>
    <col min="1796" max="1796" width="10" style="139" customWidth="1"/>
    <col min="1797" max="1797" width="15.44140625" style="139" customWidth="1"/>
    <col min="1798" max="1798" width="30" style="139" customWidth="1"/>
    <col min="1799" max="1799" width="50.44140625" style="139" customWidth="1"/>
    <col min="1800" max="1800" width="14.33203125" style="139" customWidth="1"/>
    <col min="1801" max="1801" width="14.44140625" style="139" customWidth="1"/>
    <col min="1802" max="1802" width="12.5546875" style="139" customWidth="1"/>
    <col min="1803" max="1803" width="14.109375" style="139" customWidth="1"/>
    <col min="1804" max="1804" width="14.5546875" style="139" customWidth="1"/>
    <col min="1805" max="1805" width="12.5546875" style="139" customWidth="1"/>
    <col min="1806" max="1806" width="11.6640625" style="139" customWidth="1"/>
    <col min="1807" max="1807" width="13.5546875" style="139" customWidth="1"/>
    <col min="1808" max="2048" width="9.109375" style="139"/>
    <col min="2049" max="2049" width="7" style="139" customWidth="1"/>
    <col min="2050" max="2050" width="50.44140625" style="139" customWidth="1"/>
    <col min="2051" max="2051" width="12.5546875" style="139" customWidth="1"/>
    <col min="2052" max="2052" width="10" style="139" customWidth="1"/>
    <col min="2053" max="2053" width="15.44140625" style="139" customWidth="1"/>
    <col min="2054" max="2054" width="30" style="139" customWidth="1"/>
    <col min="2055" max="2055" width="50.44140625" style="139" customWidth="1"/>
    <col min="2056" max="2056" width="14.33203125" style="139" customWidth="1"/>
    <col min="2057" max="2057" width="14.44140625" style="139" customWidth="1"/>
    <col min="2058" max="2058" width="12.5546875" style="139" customWidth="1"/>
    <col min="2059" max="2059" width="14.109375" style="139" customWidth="1"/>
    <col min="2060" max="2060" width="14.5546875" style="139" customWidth="1"/>
    <col min="2061" max="2061" width="12.5546875" style="139" customWidth="1"/>
    <col min="2062" max="2062" width="11.6640625" style="139" customWidth="1"/>
    <col min="2063" max="2063" width="13.5546875" style="139" customWidth="1"/>
    <col min="2064" max="2304" width="9" style="139"/>
    <col min="2305" max="2305" width="7" style="139" customWidth="1"/>
    <col min="2306" max="2306" width="50.44140625" style="139" customWidth="1"/>
    <col min="2307" max="2307" width="12.5546875" style="139" customWidth="1"/>
    <col min="2308" max="2308" width="10" style="139" customWidth="1"/>
    <col min="2309" max="2309" width="15.44140625" style="139" customWidth="1"/>
    <col min="2310" max="2310" width="30" style="139" customWidth="1"/>
    <col min="2311" max="2311" width="50.44140625" style="139" customWidth="1"/>
    <col min="2312" max="2312" width="14.33203125" style="139" customWidth="1"/>
    <col min="2313" max="2313" width="14.44140625" style="139" customWidth="1"/>
    <col min="2314" max="2314" width="12.5546875" style="139" customWidth="1"/>
    <col min="2315" max="2315" width="14.109375" style="139" customWidth="1"/>
    <col min="2316" max="2316" width="14.5546875" style="139" customWidth="1"/>
    <col min="2317" max="2317" width="12.5546875" style="139" customWidth="1"/>
    <col min="2318" max="2318" width="11.6640625" style="139" customWidth="1"/>
    <col min="2319" max="2319" width="13.5546875" style="139" customWidth="1"/>
    <col min="2320" max="2560" width="9" style="139"/>
    <col min="2561" max="2561" width="7" style="139" customWidth="1"/>
    <col min="2562" max="2562" width="50.44140625" style="139" customWidth="1"/>
    <col min="2563" max="2563" width="12.5546875" style="139" customWidth="1"/>
    <col min="2564" max="2564" width="10" style="139" customWidth="1"/>
    <col min="2565" max="2565" width="15.44140625" style="139" customWidth="1"/>
    <col min="2566" max="2566" width="30" style="139" customWidth="1"/>
    <col min="2567" max="2567" width="50.44140625" style="139" customWidth="1"/>
    <col min="2568" max="2568" width="14.33203125" style="139" customWidth="1"/>
    <col min="2569" max="2569" width="14.44140625" style="139" customWidth="1"/>
    <col min="2570" max="2570" width="12.5546875" style="139" customWidth="1"/>
    <col min="2571" max="2571" width="14.109375" style="139" customWidth="1"/>
    <col min="2572" max="2572" width="14.5546875" style="139" customWidth="1"/>
    <col min="2573" max="2573" width="12.5546875" style="139" customWidth="1"/>
    <col min="2574" max="2574" width="11.6640625" style="139" customWidth="1"/>
    <col min="2575" max="2575" width="13.5546875" style="139" customWidth="1"/>
    <col min="2576" max="2816" width="9" style="139"/>
    <col min="2817" max="2817" width="7" style="139" customWidth="1"/>
    <col min="2818" max="2818" width="50.44140625" style="139" customWidth="1"/>
    <col min="2819" max="2819" width="12.5546875" style="139" customWidth="1"/>
    <col min="2820" max="2820" width="10" style="139" customWidth="1"/>
    <col min="2821" max="2821" width="15.44140625" style="139" customWidth="1"/>
    <col min="2822" max="2822" width="30" style="139" customWidth="1"/>
    <col min="2823" max="2823" width="50.44140625" style="139" customWidth="1"/>
    <col min="2824" max="2824" width="14.33203125" style="139" customWidth="1"/>
    <col min="2825" max="2825" width="14.44140625" style="139" customWidth="1"/>
    <col min="2826" max="2826" width="12.5546875" style="139" customWidth="1"/>
    <col min="2827" max="2827" width="14.109375" style="139" customWidth="1"/>
    <col min="2828" max="2828" width="14.5546875" style="139" customWidth="1"/>
    <col min="2829" max="2829" width="12.5546875" style="139" customWidth="1"/>
    <col min="2830" max="2830" width="11.6640625" style="139" customWidth="1"/>
    <col min="2831" max="2831" width="13.5546875" style="139" customWidth="1"/>
    <col min="2832" max="3072" width="9.109375" style="139"/>
    <col min="3073" max="3073" width="7" style="139" customWidth="1"/>
    <col min="3074" max="3074" width="50.44140625" style="139" customWidth="1"/>
    <col min="3075" max="3075" width="12.5546875" style="139" customWidth="1"/>
    <col min="3076" max="3076" width="10" style="139" customWidth="1"/>
    <col min="3077" max="3077" width="15.44140625" style="139" customWidth="1"/>
    <col min="3078" max="3078" width="30" style="139" customWidth="1"/>
    <col min="3079" max="3079" width="50.44140625" style="139" customWidth="1"/>
    <col min="3080" max="3080" width="14.33203125" style="139" customWidth="1"/>
    <col min="3081" max="3081" width="14.44140625" style="139" customWidth="1"/>
    <col min="3082" max="3082" width="12.5546875" style="139" customWidth="1"/>
    <col min="3083" max="3083" width="14.109375" style="139" customWidth="1"/>
    <col min="3084" max="3084" width="14.5546875" style="139" customWidth="1"/>
    <col min="3085" max="3085" width="12.5546875" style="139" customWidth="1"/>
    <col min="3086" max="3086" width="11.6640625" style="139" customWidth="1"/>
    <col min="3087" max="3087" width="13.5546875" style="139" customWidth="1"/>
    <col min="3088" max="3328" width="9" style="139"/>
    <col min="3329" max="3329" width="7" style="139" customWidth="1"/>
    <col min="3330" max="3330" width="50.44140625" style="139" customWidth="1"/>
    <col min="3331" max="3331" width="12.5546875" style="139" customWidth="1"/>
    <col min="3332" max="3332" width="10" style="139" customWidth="1"/>
    <col min="3333" max="3333" width="15.44140625" style="139" customWidth="1"/>
    <col min="3334" max="3334" width="30" style="139" customWidth="1"/>
    <col min="3335" max="3335" width="50.44140625" style="139" customWidth="1"/>
    <col min="3336" max="3336" width="14.33203125" style="139" customWidth="1"/>
    <col min="3337" max="3337" width="14.44140625" style="139" customWidth="1"/>
    <col min="3338" max="3338" width="12.5546875" style="139" customWidth="1"/>
    <col min="3339" max="3339" width="14.109375" style="139" customWidth="1"/>
    <col min="3340" max="3340" width="14.5546875" style="139" customWidth="1"/>
    <col min="3341" max="3341" width="12.5546875" style="139" customWidth="1"/>
    <col min="3342" max="3342" width="11.6640625" style="139" customWidth="1"/>
    <col min="3343" max="3343" width="13.5546875" style="139" customWidth="1"/>
    <col min="3344" max="3584" width="9" style="139"/>
    <col min="3585" max="3585" width="7" style="139" customWidth="1"/>
    <col min="3586" max="3586" width="50.44140625" style="139" customWidth="1"/>
    <col min="3587" max="3587" width="12.5546875" style="139" customWidth="1"/>
    <col min="3588" max="3588" width="10" style="139" customWidth="1"/>
    <col min="3589" max="3589" width="15.44140625" style="139" customWidth="1"/>
    <col min="3590" max="3590" width="30" style="139" customWidth="1"/>
    <col min="3591" max="3591" width="50.44140625" style="139" customWidth="1"/>
    <col min="3592" max="3592" width="14.33203125" style="139" customWidth="1"/>
    <col min="3593" max="3593" width="14.44140625" style="139" customWidth="1"/>
    <col min="3594" max="3594" width="12.5546875" style="139" customWidth="1"/>
    <col min="3595" max="3595" width="14.109375" style="139" customWidth="1"/>
    <col min="3596" max="3596" width="14.5546875" style="139" customWidth="1"/>
    <col min="3597" max="3597" width="12.5546875" style="139" customWidth="1"/>
    <col min="3598" max="3598" width="11.6640625" style="139" customWidth="1"/>
    <col min="3599" max="3599" width="13.5546875" style="139" customWidth="1"/>
    <col min="3600" max="3840" width="9" style="139"/>
    <col min="3841" max="3841" width="7" style="139" customWidth="1"/>
    <col min="3842" max="3842" width="50.44140625" style="139" customWidth="1"/>
    <col min="3843" max="3843" width="12.5546875" style="139" customWidth="1"/>
    <col min="3844" max="3844" width="10" style="139" customWidth="1"/>
    <col min="3845" max="3845" width="15.44140625" style="139" customWidth="1"/>
    <col min="3846" max="3846" width="30" style="139" customWidth="1"/>
    <col min="3847" max="3847" width="50.44140625" style="139" customWidth="1"/>
    <col min="3848" max="3848" width="14.33203125" style="139" customWidth="1"/>
    <col min="3849" max="3849" width="14.44140625" style="139" customWidth="1"/>
    <col min="3850" max="3850" width="12.5546875" style="139" customWidth="1"/>
    <col min="3851" max="3851" width="14.109375" style="139" customWidth="1"/>
    <col min="3852" max="3852" width="14.5546875" style="139" customWidth="1"/>
    <col min="3853" max="3853" width="12.5546875" style="139" customWidth="1"/>
    <col min="3854" max="3854" width="11.6640625" style="139" customWidth="1"/>
    <col min="3855" max="3855" width="13.5546875" style="139" customWidth="1"/>
    <col min="3856" max="4096" width="9.109375" style="139"/>
    <col min="4097" max="4097" width="7" style="139" customWidth="1"/>
    <col min="4098" max="4098" width="50.44140625" style="139" customWidth="1"/>
    <col min="4099" max="4099" width="12.5546875" style="139" customWidth="1"/>
    <col min="4100" max="4100" width="10" style="139" customWidth="1"/>
    <col min="4101" max="4101" width="15.44140625" style="139" customWidth="1"/>
    <col min="4102" max="4102" width="30" style="139" customWidth="1"/>
    <col min="4103" max="4103" width="50.44140625" style="139" customWidth="1"/>
    <col min="4104" max="4104" width="14.33203125" style="139" customWidth="1"/>
    <col min="4105" max="4105" width="14.44140625" style="139" customWidth="1"/>
    <col min="4106" max="4106" width="12.5546875" style="139" customWidth="1"/>
    <col min="4107" max="4107" width="14.109375" style="139" customWidth="1"/>
    <col min="4108" max="4108" width="14.5546875" style="139" customWidth="1"/>
    <col min="4109" max="4109" width="12.5546875" style="139" customWidth="1"/>
    <col min="4110" max="4110" width="11.6640625" style="139" customWidth="1"/>
    <col min="4111" max="4111" width="13.5546875" style="139" customWidth="1"/>
    <col min="4112" max="4352" width="9" style="139"/>
    <col min="4353" max="4353" width="7" style="139" customWidth="1"/>
    <col min="4354" max="4354" width="50.44140625" style="139" customWidth="1"/>
    <col min="4355" max="4355" width="12.5546875" style="139" customWidth="1"/>
    <col min="4356" max="4356" width="10" style="139" customWidth="1"/>
    <col min="4357" max="4357" width="15.44140625" style="139" customWidth="1"/>
    <col min="4358" max="4358" width="30" style="139" customWidth="1"/>
    <col min="4359" max="4359" width="50.44140625" style="139" customWidth="1"/>
    <col min="4360" max="4360" width="14.33203125" style="139" customWidth="1"/>
    <col min="4361" max="4361" width="14.44140625" style="139" customWidth="1"/>
    <col min="4362" max="4362" width="12.5546875" style="139" customWidth="1"/>
    <col min="4363" max="4363" width="14.109375" style="139" customWidth="1"/>
    <col min="4364" max="4364" width="14.5546875" style="139" customWidth="1"/>
    <col min="4365" max="4365" width="12.5546875" style="139" customWidth="1"/>
    <col min="4366" max="4366" width="11.6640625" style="139" customWidth="1"/>
    <col min="4367" max="4367" width="13.5546875" style="139" customWidth="1"/>
    <col min="4368" max="4608" width="9" style="139"/>
    <col min="4609" max="4609" width="7" style="139" customWidth="1"/>
    <col min="4610" max="4610" width="50.44140625" style="139" customWidth="1"/>
    <col min="4611" max="4611" width="12.5546875" style="139" customWidth="1"/>
    <col min="4612" max="4612" width="10" style="139" customWidth="1"/>
    <col min="4613" max="4613" width="15.44140625" style="139" customWidth="1"/>
    <col min="4614" max="4614" width="30" style="139" customWidth="1"/>
    <col min="4615" max="4615" width="50.44140625" style="139" customWidth="1"/>
    <col min="4616" max="4616" width="14.33203125" style="139" customWidth="1"/>
    <col min="4617" max="4617" width="14.44140625" style="139" customWidth="1"/>
    <col min="4618" max="4618" width="12.5546875" style="139" customWidth="1"/>
    <col min="4619" max="4619" width="14.109375" style="139" customWidth="1"/>
    <col min="4620" max="4620" width="14.5546875" style="139" customWidth="1"/>
    <col min="4621" max="4621" width="12.5546875" style="139" customWidth="1"/>
    <col min="4622" max="4622" width="11.6640625" style="139" customWidth="1"/>
    <col min="4623" max="4623" width="13.5546875" style="139" customWidth="1"/>
    <col min="4624" max="4864" width="9" style="139"/>
    <col min="4865" max="4865" width="7" style="139" customWidth="1"/>
    <col min="4866" max="4866" width="50.44140625" style="139" customWidth="1"/>
    <col min="4867" max="4867" width="12.5546875" style="139" customWidth="1"/>
    <col min="4868" max="4868" width="10" style="139" customWidth="1"/>
    <col min="4869" max="4869" width="15.44140625" style="139" customWidth="1"/>
    <col min="4870" max="4870" width="30" style="139" customWidth="1"/>
    <col min="4871" max="4871" width="50.44140625" style="139" customWidth="1"/>
    <col min="4872" max="4872" width="14.33203125" style="139" customWidth="1"/>
    <col min="4873" max="4873" width="14.44140625" style="139" customWidth="1"/>
    <col min="4874" max="4874" width="12.5546875" style="139" customWidth="1"/>
    <col min="4875" max="4875" width="14.109375" style="139" customWidth="1"/>
    <col min="4876" max="4876" width="14.5546875" style="139" customWidth="1"/>
    <col min="4877" max="4877" width="12.5546875" style="139" customWidth="1"/>
    <col min="4878" max="4878" width="11.6640625" style="139" customWidth="1"/>
    <col min="4879" max="4879" width="13.5546875" style="139" customWidth="1"/>
    <col min="4880" max="5120" width="9.109375" style="139"/>
    <col min="5121" max="5121" width="7" style="139" customWidth="1"/>
    <col min="5122" max="5122" width="50.44140625" style="139" customWidth="1"/>
    <col min="5123" max="5123" width="12.5546875" style="139" customWidth="1"/>
    <col min="5124" max="5124" width="10" style="139" customWidth="1"/>
    <col min="5125" max="5125" width="15.44140625" style="139" customWidth="1"/>
    <col min="5126" max="5126" width="30" style="139" customWidth="1"/>
    <col min="5127" max="5127" width="50.44140625" style="139" customWidth="1"/>
    <col min="5128" max="5128" width="14.33203125" style="139" customWidth="1"/>
    <col min="5129" max="5129" width="14.44140625" style="139" customWidth="1"/>
    <col min="5130" max="5130" width="12.5546875" style="139" customWidth="1"/>
    <col min="5131" max="5131" width="14.109375" style="139" customWidth="1"/>
    <col min="5132" max="5132" width="14.5546875" style="139" customWidth="1"/>
    <col min="5133" max="5133" width="12.5546875" style="139" customWidth="1"/>
    <col min="5134" max="5134" width="11.6640625" style="139" customWidth="1"/>
    <col min="5135" max="5135" width="13.5546875" style="139" customWidth="1"/>
    <col min="5136" max="5376" width="9" style="139"/>
    <col min="5377" max="5377" width="7" style="139" customWidth="1"/>
    <col min="5378" max="5378" width="50.44140625" style="139" customWidth="1"/>
    <col min="5379" max="5379" width="12.5546875" style="139" customWidth="1"/>
    <col min="5380" max="5380" width="10" style="139" customWidth="1"/>
    <col min="5381" max="5381" width="15.44140625" style="139" customWidth="1"/>
    <col min="5382" max="5382" width="30" style="139" customWidth="1"/>
    <col min="5383" max="5383" width="50.44140625" style="139" customWidth="1"/>
    <col min="5384" max="5384" width="14.33203125" style="139" customWidth="1"/>
    <col min="5385" max="5385" width="14.44140625" style="139" customWidth="1"/>
    <col min="5386" max="5386" width="12.5546875" style="139" customWidth="1"/>
    <col min="5387" max="5387" width="14.109375" style="139" customWidth="1"/>
    <col min="5388" max="5388" width="14.5546875" style="139" customWidth="1"/>
    <col min="5389" max="5389" width="12.5546875" style="139" customWidth="1"/>
    <col min="5390" max="5390" width="11.6640625" style="139" customWidth="1"/>
    <col min="5391" max="5391" width="13.5546875" style="139" customWidth="1"/>
    <col min="5392" max="5632" width="9" style="139"/>
    <col min="5633" max="5633" width="7" style="139" customWidth="1"/>
    <col min="5634" max="5634" width="50.44140625" style="139" customWidth="1"/>
    <col min="5635" max="5635" width="12.5546875" style="139" customWidth="1"/>
    <col min="5636" max="5636" width="10" style="139" customWidth="1"/>
    <col min="5637" max="5637" width="15.44140625" style="139" customWidth="1"/>
    <col min="5638" max="5638" width="30" style="139" customWidth="1"/>
    <col min="5639" max="5639" width="50.44140625" style="139" customWidth="1"/>
    <col min="5640" max="5640" width="14.33203125" style="139" customWidth="1"/>
    <col min="5641" max="5641" width="14.44140625" style="139" customWidth="1"/>
    <col min="5642" max="5642" width="12.5546875" style="139" customWidth="1"/>
    <col min="5643" max="5643" width="14.109375" style="139" customWidth="1"/>
    <col min="5644" max="5644" width="14.5546875" style="139" customWidth="1"/>
    <col min="5645" max="5645" width="12.5546875" style="139" customWidth="1"/>
    <col min="5646" max="5646" width="11.6640625" style="139" customWidth="1"/>
    <col min="5647" max="5647" width="13.5546875" style="139" customWidth="1"/>
    <col min="5648" max="5888" width="9" style="139"/>
    <col min="5889" max="5889" width="7" style="139" customWidth="1"/>
    <col min="5890" max="5890" width="50.44140625" style="139" customWidth="1"/>
    <col min="5891" max="5891" width="12.5546875" style="139" customWidth="1"/>
    <col min="5892" max="5892" width="10" style="139" customWidth="1"/>
    <col min="5893" max="5893" width="15.44140625" style="139" customWidth="1"/>
    <col min="5894" max="5894" width="30" style="139" customWidth="1"/>
    <col min="5895" max="5895" width="50.44140625" style="139" customWidth="1"/>
    <col min="5896" max="5896" width="14.33203125" style="139" customWidth="1"/>
    <col min="5897" max="5897" width="14.44140625" style="139" customWidth="1"/>
    <col min="5898" max="5898" width="12.5546875" style="139" customWidth="1"/>
    <col min="5899" max="5899" width="14.109375" style="139" customWidth="1"/>
    <col min="5900" max="5900" width="14.5546875" style="139" customWidth="1"/>
    <col min="5901" max="5901" width="12.5546875" style="139" customWidth="1"/>
    <col min="5902" max="5902" width="11.6640625" style="139" customWidth="1"/>
    <col min="5903" max="5903" width="13.5546875" style="139" customWidth="1"/>
    <col min="5904" max="6144" width="9.109375" style="139"/>
    <col min="6145" max="6145" width="7" style="139" customWidth="1"/>
    <col min="6146" max="6146" width="50.44140625" style="139" customWidth="1"/>
    <col min="6147" max="6147" width="12.5546875" style="139" customWidth="1"/>
    <col min="6148" max="6148" width="10" style="139" customWidth="1"/>
    <col min="6149" max="6149" width="15.44140625" style="139" customWidth="1"/>
    <col min="6150" max="6150" width="30" style="139" customWidth="1"/>
    <col min="6151" max="6151" width="50.44140625" style="139" customWidth="1"/>
    <col min="6152" max="6152" width="14.33203125" style="139" customWidth="1"/>
    <col min="6153" max="6153" width="14.44140625" style="139" customWidth="1"/>
    <col min="6154" max="6154" width="12.5546875" style="139" customWidth="1"/>
    <col min="6155" max="6155" width="14.109375" style="139" customWidth="1"/>
    <col min="6156" max="6156" width="14.5546875" style="139" customWidth="1"/>
    <col min="6157" max="6157" width="12.5546875" style="139" customWidth="1"/>
    <col min="6158" max="6158" width="11.6640625" style="139" customWidth="1"/>
    <col min="6159" max="6159" width="13.5546875" style="139" customWidth="1"/>
    <col min="6160" max="6400" width="9" style="139"/>
    <col min="6401" max="6401" width="7" style="139" customWidth="1"/>
    <col min="6402" max="6402" width="50.44140625" style="139" customWidth="1"/>
    <col min="6403" max="6403" width="12.5546875" style="139" customWidth="1"/>
    <col min="6404" max="6404" width="10" style="139" customWidth="1"/>
    <col min="6405" max="6405" width="15.44140625" style="139" customWidth="1"/>
    <col min="6406" max="6406" width="30" style="139" customWidth="1"/>
    <col min="6407" max="6407" width="50.44140625" style="139" customWidth="1"/>
    <col min="6408" max="6408" width="14.33203125" style="139" customWidth="1"/>
    <col min="6409" max="6409" width="14.44140625" style="139" customWidth="1"/>
    <col min="6410" max="6410" width="12.5546875" style="139" customWidth="1"/>
    <col min="6411" max="6411" width="14.109375" style="139" customWidth="1"/>
    <col min="6412" max="6412" width="14.5546875" style="139" customWidth="1"/>
    <col min="6413" max="6413" width="12.5546875" style="139" customWidth="1"/>
    <col min="6414" max="6414" width="11.6640625" style="139" customWidth="1"/>
    <col min="6415" max="6415" width="13.5546875" style="139" customWidth="1"/>
    <col min="6416" max="6656" width="9" style="139"/>
    <col min="6657" max="6657" width="7" style="139" customWidth="1"/>
    <col min="6658" max="6658" width="50.44140625" style="139" customWidth="1"/>
    <col min="6659" max="6659" width="12.5546875" style="139" customWidth="1"/>
    <col min="6660" max="6660" width="10" style="139" customWidth="1"/>
    <col min="6661" max="6661" width="15.44140625" style="139" customWidth="1"/>
    <col min="6662" max="6662" width="30" style="139" customWidth="1"/>
    <col min="6663" max="6663" width="50.44140625" style="139" customWidth="1"/>
    <col min="6664" max="6664" width="14.33203125" style="139" customWidth="1"/>
    <col min="6665" max="6665" width="14.44140625" style="139" customWidth="1"/>
    <col min="6666" max="6666" width="12.5546875" style="139" customWidth="1"/>
    <col min="6667" max="6667" width="14.109375" style="139" customWidth="1"/>
    <col min="6668" max="6668" width="14.5546875" style="139" customWidth="1"/>
    <col min="6669" max="6669" width="12.5546875" style="139" customWidth="1"/>
    <col min="6670" max="6670" width="11.6640625" style="139" customWidth="1"/>
    <col min="6671" max="6671" width="13.5546875" style="139" customWidth="1"/>
    <col min="6672" max="6912" width="9" style="139"/>
    <col min="6913" max="6913" width="7" style="139" customWidth="1"/>
    <col min="6914" max="6914" width="50.44140625" style="139" customWidth="1"/>
    <col min="6915" max="6915" width="12.5546875" style="139" customWidth="1"/>
    <col min="6916" max="6916" width="10" style="139" customWidth="1"/>
    <col min="6917" max="6917" width="15.44140625" style="139" customWidth="1"/>
    <col min="6918" max="6918" width="30" style="139" customWidth="1"/>
    <col min="6919" max="6919" width="50.44140625" style="139" customWidth="1"/>
    <col min="6920" max="6920" width="14.33203125" style="139" customWidth="1"/>
    <col min="6921" max="6921" width="14.44140625" style="139" customWidth="1"/>
    <col min="6922" max="6922" width="12.5546875" style="139" customWidth="1"/>
    <col min="6923" max="6923" width="14.109375" style="139" customWidth="1"/>
    <col min="6924" max="6924" width="14.5546875" style="139" customWidth="1"/>
    <col min="6925" max="6925" width="12.5546875" style="139" customWidth="1"/>
    <col min="6926" max="6926" width="11.6640625" style="139" customWidth="1"/>
    <col min="6927" max="6927" width="13.5546875" style="139" customWidth="1"/>
    <col min="6928" max="7168" width="9.109375" style="139"/>
    <col min="7169" max="7169" width="7" style="139" customWidth="1"/>
    <col min="7170" max="7170" width="50.44140625" style="139" customWidth="1"/>
    <col min="7171" max="7171" width="12.5546875" style="139" customWidth="1"/>
    <col min="7172" max="7172" width="10" style="139" customWidth="1"/>
    <col min="7173" max="7173" width="15.44140625" style="139" customWidth="1"/>
    <col min="7174" max="7174" width="30" style="139" customWidth="1"/>
    <col min="7175" max="7175" width="50.44140625" style="139" customWidth="1"/>
    <col min="7176" max="7176" width="14.33203125" style="139" customWidth="1"/>
    <col min="7177" max="7177" width="14.44140625" style="139" customWidth="1"/>
    <col min="7178" max="7178" width="12.5546875" style="139" customWidth="1"/>
    <col min="7179" max="7179" width="14.109375" style="139" customWidth="1"/>
    <col min="7180" max="7180" width="14.5546875" style="139" customWidth="1"/>
    <col min="7181" max="7181" width="12.5546875" style="139" customWidth="1"/>
    <col min="7182" max="7182" width="11.6640625" style="139" customWidth="1"/>
    <col min="7183" max="7183" width="13.5546875" style="139" customWidth="1"/>
    <col min="7184" max="7424" width="9" style="139"/>
    <col min="7425" max="7425" width="7" style="139" customWidth="1"/>
    <col min="7426" max="7426" width="50.44140625" style="139" customWidth="1"/>
    <col min="7427" max="7427" width="12.5546875" style="139" customWidth="1"/>
    <col min="7428" max="7428" width="10" style="139" customWidth="1"/>
    <col min="7429" max="7429" width="15.44140625" style="139" customWidth="1"/>
    <col min="7430" max="7430" width="30" style="139" customWidth="1"/>
    <col min="7431" max="7431" width="50.44140625" style="139" customWidth="1"/>
    <col min="7432" max="7432" width="14.33203125" style="139" customWidth="1"/>
    <col min="7433" max="7433" width="14.44140625" style="139" customWidth="1"/>
    <col min="7434" max="7434" width="12.5546875" style="139" customWidth="1"/>
    <col min="7435" max="7435" width="14.109375" style="139" customWidth="1"/>
    <col min="7436" max="7436" width="14.5546875" style="139" customWidth="1"/>
    <col min="7437" max="7437" width="12.5546875" style="139" customWidth="1"/>
    <col min="7438" max="7438" width="11.6640625" style="139" customWidth="1"/>
    <col min="7439" max="7439" width="13.5546875" style="139" customWidth="1"/>
    <col min="7440" max="7680" width="9" style="139"/>
    <col min="7681" max="7681" width="7" style="139" customWidth="1"/>
    <col min="7682" max="7682" width="50.44140625" style="139" customWidth="1"/>
    <col min="7683" max="7683" width="12.5546875" style="139" customWidth="1"/>
    <col min="7684" max="7684" width="10" style="139" customWidth="1"/>
    <col min="7685" max="7685" width="15.44140625" style="139" customWidth="1"/>
    <col min="7686" max="7686" width="30" style="139" customWidth="1"/>
    <col min="7687" max="7687" width="50.44140625" style="139" customWidth="1"/>
    <col min="7688" max="7688" width="14.33203125" style="139" customWidth="1"/>
    <col min="7689" max="7689" width="14.44140625" style="139" customWidth="1"/>
    <col min="7690" max="7690" width="12.5546875" style="139" customWidth="1"/>
    <col min="7691" max="7691" width="14.109375" style="139" customWidth="1"/>
    <col min="7692" max="7692" width="14.5546875" style="139" customWidth="1"/>
    <col min="7693" max="7693" width="12.5546875" style="139" customWidth="1"/>
    <col min="7694" max="7694" width="11.6640625" style="139" customWidth="1"/>
    <col min="7695" max="7695" width="13.5546875" style="139" customWidth="1"/>
    <col min="7696" max="7936" width="9" style="139"/>
    <col min="7937" max="7937" width="7" style="139" customWidth="1"/>
    <col min="7938" max="7938" width="50.44140625" style="139" customWidth="1"/>
    <col min="7939" max="7939" width="12.5546875" style="139" customWidth="1"/>
    <col min="7940" max="7940" width="10" style="139" customWidth="1"/>
    <col min="7941" max="7941" width="15.44140625" style="139" customWidth="1"/>
    <col min="7942" max="7942" width="30" style="139" customWidth="1"/>
    <col min="7943" max="7943" width="50.44140625" style="139" customWidth="1"/>
    <col min="7944" max="7944" width="14.33203125" style="139" customWidth="1"/>
    <col min="7945" max="7945" width="14.44140625" style="139" customWidth="1"/>
    <col min="7946" max="7946" width="12.5546875" style="139" customWidth="1"/>
    <col min="7947" max="7947" width="14.109375" style="139" customWidth="1"/>
    <col min="7948" max="7948" width="14.5546875" style="139" customWidth="1"/>
    <col min="7949" max="7949" width="12.5546875" style="139" customWidth="1"/>
    <col min="7950" max="7950" width="11.6640625" style="139" customWidth="1"/>
    <col min="7951" max="7951" width="13.5546875" style="139" customWidth="1"/>
    <col min="7952" max="8192" width="9.109375" style="139"/>
    <col min="8193" max="8193" width="7" style="139" customWidth="1"/>
    <col min="8194" max="8194" width="50.44140625" style="139" customWidth="1"/>
    <col min="8195" max="8195" width="12.5546875" style="139" customWidth="1"/>
    <col min="8196" max="8196" width="10" style="139" customWidth="1"/>
    <col min="8197" max="8197" width="15.44140625" style="139" customWidth="1"/>
    <col min="8198" max="8198" width="30" style="139" customWidth="1"/>
    <col min="8199" max="8199" width="50.44140625" style="139" customWidth="1"/>
    <col min="8200" max="8200" width="14.33203125" style="139" customWidth="1"/>
    <col min="8201" max="8201" width="14.44140625" style="139" customWidth="1"/>
    <col min="8202" max="8202" width="12.5546875" style="139" customWidth="1"/>
    <col min="8203" max="8203" width="14.109375" style="139" customWidth="1"/>
    <col min="8204" max="8204" width="14.5546875" style="139" customWidth="1"/>
    <col min="8205" max="8205" width="12.5546875" style="139" customWidth="1"/>
    <col min="8206" max="8206" width="11.6640625" style="139" customWidth="1"/>
    <col min="8207" max="8207" width="13.5546875" style="139" customWidth="1"/>
    <col min="8208" max="8448" width="9" style="139"/>
    <col min="8449" max="8449" width="7" style="139" customWidth="1"/>
    <col min="8450" max="8450" width="50.44140625" style="139" customWidth="1"/>
    <col min="8451" max="8451" width="12.5546875" style="139" customWidth="1"/>
    <col min="8452" max="8452" width="10" style="139" customWidth="1"/>
    <col min="8453" max="8453" width="15.44140625" style="139" customWidth="1"/>
    <col min="8454" max="8454" width="30" style="139" customWidth="1"/>
    <col min="8455" max="8455" width="50.44140625" style="139" customWidth="1"/>
    <col min="8456" max="8456" width="14.33203125" style="139" customWidth="1"/>
    <col min="8457" max="8457" width="14.44140625" style="139" customWidth="1"/>
    <col min="8458" max="8458" width="12.5546875" style="139" customWidth="1"/>
    <col min="8459" max="8459" width="14.109375" style="139" customWidth="1"/>
    <col min="8460" max="8460" width="14.5546875" style="139" customWidth="1"/>
    <col min="8461" max="8461" width="12.5546875" style="139" customWidth="1"/>
    <col min="8462" max="8462" width="11.6640625" style="139" customWidth="1"/>
    <col min="8463" max="8463" width="13.5546875" style="139" customWidth="1"/>
    <col min="8464" max="8704" width="9" style="139"/>
    <col min="8705" max="8705" width="7" style="139" customWidth="1"/>
    <col min="8706" max="8706" width="50.44140625" style="139" customWidth="1"/>
    <col min="8707" max="8707" width="12.5546875" style="139" customWidth="1"/>
    <col min="8708" max="8708" width="10" style="139" customWidth="1"/>
    <col min="8709" max="8709" width="15.44140625" style="139" customWidth="1"/>
    <col min="8710" max="8710" width="30" style="139" customWidth="1"/>
    <col min="8711" max="8711" width="50.44140625" style="139" customWidth="1"/>
    <col min="8712" max="8712" width="14.33203125" style="139" customWidth="1"/>
    <col min="8713" max="8713" width="14.44140625" style="139" customWidth="1"/>
    <col min="8714" max="8714" width="12.5546875" style="139" customWidth="1"/>
    <col min="8715" max="8715" width="14.109375" style="139" customWidth="1"/>
    <col min="8716" max="8716" width="14.5546875" style="139" customWidth="1"/>
    <col min="8717" max="8717" width="12.5546875" style="139" customWidth="1"/>
    <col min="8718" max="8718" width="11.6640625" style="139" customWidth="1"/>
    <col min="8719" max="8719" width="13.5546875" style="139" customWidth="1"/>
    <col min="8720" max="8960" width="9" style="139"/>
    <col min="8961" max="8961" width="7" style="139" customWidth="1"/>
    <col min="8962" max="8962" width="50.44140625" style="139" customWidth="1"/>
    <col min="8963" max="8963" width="12.5546875" style="139" customWidth="1"/>
    <col min="8964" max="8964" width="10" style="139" customWidth="1"/>
    <col min="8965" max="8965" width="15.44140625" style="139" customWidth="1"/>
    <col min="8966" max="8966" width="30" style="139" customWidth="1"/>
    <col min="8967" max="8967" width="50.44140625" style="139" customWidth="1"/>
    <col min="8968" max="8968" width="14.33203125" style="139" customWidth="1"/>
    <col min="8969" max="8969" width="14.44140625" style="139" customWidth="1"/>
    <col min="8970" max="8970" width="12.5546875" style="139" customWidth="1"/>
    <col min="8971" max="8971" width="14.109375" style="139" customWidth="1"/>
    <col min="8972" max="8972" width="14.5546875" style="139" customWidth="1"/>
    <col min="8973" max="8973" width="12.5546875" style="139" customWidth="1"/>
    <col min="8974" max="8974" width="11.6640625" style="139" customWidth="1"/>
    <col min="8975" max="8975" width="13.5546875" style="139" customWidth="1"/>
    <col min="8976" max="9216" width="9.109375" style="139"/>
    <col min="9217" max="9217" width="7" style="139" customWidth="1"/>
    <col min="9218" max="9218" width="50.44140625" style="139" customWidth="1"/>
    <col min="9219" max="9219" width="12.5546875" style="139" customWidth="1"/>
    <col min="9220" max="9220" width="10" style="139" customWidth="1"/>
    <col min="9221" max="9221" width="15.44140625" style="139" customWidth="1"/>
    <col min="9222" max="9222" width="30" style="139" customWidth="1"/>
    <col min="9223" max="9223" width="50.44140625" style="139" customWidth="1"/>
    <col min="9224" max="9224" width="14.33203125" style="139" customWidth="1"/>
    <col min="9225" max="9225" width="14.44140625" style="139" customWidth="1"/>
    <col min="9226" max="9226" width="12.5546875" style="139" customWidth="1"/>
    <col min="9227" max="9227" width="14.109375" style="139" customWidth="1"/>
    <col min="9228" max="9228" width="14.5546875" style="139" customWidth="1"/>
    <col min="9229" max="9229" width="12.5546875" style="139" customWidth="1"/>
    <col min="9230" max="9230" width="11.6640625" style="139" customWidth="1"/>
    <col min="9231" max="9231" width="13.5546875" style="139" customWidth="1"/>
    <col min="9232" max="9472" width="9" style="139"/>
    <col min="9473" max="9473" width="7" style="139" customWidth="1"/>
    <col min="9474" max="9474" width="50.44140625" style="139" customWidth="1"/>
    <col min="9475" max="9475" width="12.5546875" style="139" customWidth="1"/>
    <col min="9476" max="9476" width="10" style="139" customWidth="1"/>
    <col min="9477" max="9477" width="15.44140625" style="139" customWidth="1"/>
    <col min="9478" max="9478" width="30" style="139" customWidth="1"/>
    <col min="9479" max="9479" width="50.44140625" style="139" customWidth="1"/>
    <col min="9480" max="9480" width="14.33203125" style="139" customWidth="1"/>
    <col min="9481" max="9481" width="14.44140625" style="139" customWidth="1"/>
    <col min="9482" max="9482" width="12.5546875" style="139" customWidth="1"/>
    <col min="9483" max="9483" width="14.109375" style="139" customWidth="1"/>
    <col min="9484" max="9484" width="14.5546875" style="139" customWidth="1"/>
    <col min="9485" max="9485" width="12.5546875" style="139" customWidth="1"/>
    <col min="9486" max="9486" width="11.6640625" style="139" customWidth="1"/>
    <col min="9487" max="9487" width="13.5546875" style="139" customWidth="1"/>
    <col min="9488" max="9728" width="9" style="139"/>
    <col min="9729" max="9729" width="7" style="139" customWidth="1"/>
    <col min="9730" max="9730" width="50.44140625" style="139" customWidth="1"/>
    <col min="9731" max="9731" width="12.5546875" style="139" customWidth="1"/>
    <col min="9732" max="9732" width="10" style="139" customWidth="1"/>
    <col min="9733" max="9733" width="15.44140625" style="139" customWidth="1"/>
    <col min="9734" max="9734" width="30" style="139" customWidth="1"/>
    <col min="9735" max="9735" width="50.44140625" style="139" customWidth="1"/>
    <col min="9736" max="9736" width="14.33203125" style="139" customWidth="1"/>
    <col min="9737" max="9737" width="14.44140625" style="139" customWidth="1"/>
    <col min="9738" max="9738" width="12.5546875" style="139" customWidth="1"/>
    <col min="9739" max="9739" width="14.109375" style="139" customWidth="1"/>
    <col min="9740" max="9740" width="14.5546875" style="139" customWidth="1"/>
    <col min="9741" max="9741" width="12.5546875" style="139" customWidth="1"/>
    <col min="9742" max="9742" width="11.6640625" style="139" customWidth="1"/>
    <col min="9743" max="9743" width="13.5546875" style="139" customWidth="1"/>
    <col min="9744" max="9984" width="9" style="139"/>
    <col min="9985" max="9985" width="7" style="139" customWidth="1"/>
    <col min="9986" max="9986" width="50.44140625" style="139" customWidth="1"/>
    <col min="9987" max="9987" width="12.5546875" style="139" customWidth="1"/>
    <col min="9988" max="9988" width="10" style="139" customWidth="1"/>
    <col min="9989" max="9989" width="15.44140625" style="139" customWidth="1"/>
    <col min="9990" max="9990" width="30" style="139" customWidth="1"/>
    <col min="9991" max="9991" width="50.44140625" style="139" customWidth="1"/>
    <col min="9992" max="9992" width="14.33203125" style="139" customWidth="1"/>
    <col min="9993" max="9993" width="14.44140625" style="139" customWidth="1"/>
    <col min="9994" max="9994" width="12.5546875" style="139" customWidth="1"/>
    <col min="9995" max="9995" width="14.109375" style="139" customWidth="1"/>
    <col min="9996" max="9996" width="14.5546875" style="139" customWidth="1"/>
    <col min="9997" max="9997" width="12.5546875" style="139" customWidth="1"/>
    <col min="9998" max="9998" width="11.6640625" style="139" customWidth="1"/>
    <col min="9999" max="9999" width="13.5546875" style="139" customWidth="1"/>
    <col min="10000" max="10240" width="9.109375" style="139"/>
    <col min="10241" max="10241" width="7" style="139" customWidth="1"/>
    <col min="10242" max="10242" width="50.44140625" style="139" customWidth="1"/>
    <col min="10243" max="10243" width="12.5546875" style="139" customWidth="1"/>
    <col min="10244" max="10244" width="10" style="139" customWidth="1"/>
    <col min="10245" max="10245" width="15.44140625" style="139" customWidth="1"/>
    <col min="10246" max="10246" width="30" style="139" customWidth="1"/>
    <col min="10247" max="10247" width="50.44140625" style="139" customWidth="1"/>
    <col min="10248" max="10248" width="14.33203125" style="139" customWidth="1"/>
    <col min="10249" max="10249" width="14.44140625" style="139" customWidth="1"/>
    <col min="10250" max="10250" width="12.5546875" style="139" customWidth="1"/>
    <col min="10251" max="10251" width="14.109375" style="139" customWidth="1"/>
    <col min="10252" max="10252" width="14.5546875" style="139" customWidth="1"/>
    <col min="10253" max="10253" width="12.5546875" style="139" customWidth="1"/>
    <col min="10254" max="10254" width="11.6640625" style="139" customWidth="1"/>
    <col min="10255" max="10255" width="13.5546875" style="139" customWidth="1"/>
    <col min="10256" max="10496" width="9" style="139"/>
    <col min="10497" max="10497" width="7" style="139" customWidth="1"/>
    <col min="10498" max="10498" width="50.44140625" style="139" customWidth="1"/>
    <col min="10499" max="10499" width="12.5546875" style="139" customWidth="1"/>
    <col min="10500" max="10500" width="10" style="139" customWidth="1"/>
    <col min="10501" max="10501" width="15.44140625" style="139" customWidth="1"/>
    <col min="10502" max="10502" width="30" style="139" customWidth="1"/>
    <col min="10503" max="10503" width="50.44140625" style="139" customWidth="1"/>
    <col min="10504" max="10504" width="14.33203125" style="139" customWidth="1"/>
    <col min="10505" max="10505" width="14.44140625" style="139" customWidth="1"/>
    <col min="10506" max="10506" width="12.5546875" style="139" customWidth="1"/>
    <col min="10507" max="10507" width="14.109375" style="139" customWidth="1"/>
    <col min="10508" max="10508" width="14.5546875" style="139" customWidth="1"/>
    <col min="10509" max="10509" width="12.5546875" style="139" customWidth="1"/>
    <col min="10510" max="10510" width="11.6640625" style="139" customWidth="1"/>
    <col min="10511" max="10511" width="13.5546875" style="139" customWidth="1"/>
    <col min="10512" max="10752" width="9" style="139"/>
    <col min="10753" max="10753" width="7" style="139" customWidth="1"/>
    <col min="10754" max="10754" width="50.44140625" style="139" customWidth="1"/>
    <col min="10755" max="10755" width="12.5546875" style="139" customWidth="1"/>
    <col min="10756" max="10756" width="10" style="139" customWidth="1"/>
    <col min="10757" max="10757" width="15.44140625" style="139" customWidth="1"/>
    <col min="10758" max="10758" width="30" style="139" customWidth="1"/>
    <col min="10759" max="10759" width="50.44140625" style="139" customWidth="1"/>
    <col min="10760" max="10760" width="14.33203125" style="139" customWidth="1"/>
    <col min="10761" max="10761" width="14.44140625" style="139" customWidth="1"/>
    <col min="10762" max="10762" width="12.5546875" style="139" customWidth="1"/>
    <col min="10763" max="10763" width="14.109375" style="139" customWidth="1"/>
    <col min="10764" max="10764" width="14.5546875" style="139" customWidth="1"/>
    <col min="10765" max="10765" width="12.5546875" style="139" customWidth="1"/>
    <col min="10766" max="10766" width="11.6640625" style="139" customWidth="1"/>
    <col min="10767" max="10767" width="13.5546875" style="139" customWidth="1"/>
    <col min="10768" max="11008" width="9" style="139"/>
    <col min="11009" max="11009" width="7" style="139" customWidth="1"/>
    <col min="11010" max="11010" width="50.44140625" style="139" customWidth="1"/>
    <col min="11011" max="11011" width="12.5546875" style="139" customWidth="1"/>
    <col min="11012" max="11012" width="10" style="139" customWidth="1"/>
    <col min="11013" max="11013" width="15.44140625" style="139" customWidth="1"/>
    <col min="11014" max="11014" width="30" style="139" customWidth="1"/>
    <col min="11015" max="11015" width="50.44140625" style="139" customWidth="1"/>
    <col min="11016" max="11016" width="14.33203125" style="139" customWidth="1"/>
    <col min="11017" max="11017" width="14.44140625" style="139" customWidth="1"/>
    <col min="11018" max="11018" width="12.5546875" style="139" customWidth="1"/>
    <col min="11019" max="11019" width="14.109375" style="139" customWidth="1"/>
    <col min="11020" max="11020" width="14.5546875" style="139" customWidth="1"/>
    <col min="11021" max="11021" width="12.5546875" style="139" customWidth="1"/>
    <col min="11022" max="11022" width="11.6640625" style="139" customWidth="1"/>
    <col min="11023" max="11023" width="13.5546875" style="139" customWidth="1"/>
    <col min="11024" max="11264" width="9.109375" style="139"/>
    <col min="11265" max="11265" width="7" style="139" customWidth="1"/>
    <col min="11266" max="11266" width="50.44140625" style="139" customWidth="1"/>
    <col min="11267" max="11267" width="12.5546875" style="139" customWidth="1"/>
    <col min="11268" max="11268" width="10" style="139" customWidth="1"/>
    <col min="11269" max="11269" width="15.44140625" style="139" customWidth="1"/>
    <col min="11270" max="11270" width="30" style="139" customWidth="1"/>
    <col min="11271" max="11271" width="50.44140625" style="139" customWidth="1"/>
    <col min="11272" max="11272" width="14.33203125" style="139" customWidth="1"/>
    <col min="11273" max="11273" width="14.44140625" style="139" customWidth="1"/>
    <col min="11274" max="11274" width="12.5546875" style="139" customWidth="1"/>
    <col min="11275" max="11275" width="14.109375" style="139" customWidth="1"/>
    <col min="11276" max="11276" width="14.5546875" style="139" customWidth="1"/>
    <col min="11277" max="11277" width="12.5546875" style="139" customWidth="1"/>
    <col min="11278" max="11278" width="11.6640625" style="139" customWidth="1"/>
    <col min="11279" max="11279" width="13.5546875" style="139" customWidth="1"/>
    <col min="11280" max="11520" width="9" style="139"/>
    <col min="11521" max="11521" width="7" style="139" customWidth="1"/>
    <col min="11522" max="11522" width="50.44140625" style="139" customWidth="1"/>
    <col min="11523" max="11523" width="12.5546875" style="139" customWidth="1"/>
    <col min="11524" max="11524" width="10" style="139" customWidth="1"/>
    <col min="11525" max="11525" width="15.44140625" style="139" customWidth="1"/>
    <col min="11526" max="11526" width="30" style="139" customWidth="1"/>
    <col min="11527" max="11527" width="50.44140625" style="139" customWidth="1"/>
    <col min="11528" max="11528" width="14.33203125" style="139" customWidth="1"/>
    <col min="11529" max="11529" width="14.44140625" style="139" customWidth="1"/>
    <col min="11530" max="11530" width="12.5546875" style="139" customWidth="1"/>
    <col min="11531" max="11531" width="14.109375" style="139" customWidth="1"/>
    <col min="11532" max="11532" width="14.5546875" style="139" customWidth="1"/>
    <col min="11533" max="11533" width="12.5546875" style="139" customWidth="1"/>
    <col min="11534" max="11534" width="11.6640625" style="139" customWidth="1"/>
    <col min="11535" max="11535" width="13.5546875" style="139" customWidth="1"/>
    <col min="11536" max="11776" width="9" style="139"/>
    <col min="11777" max="11777" width="7" style="139" customWidth="1"/>
    <col min="11778" max="11778" width="50.44140625" style="139" customWidth="1"/>
    <col min="11779" max="11779" width="12.5546875" style="139" customWidth="1"/>
    <col min="11780" max="11780" width="10" style="139" customWidth="1"/>
    <col min="11781" max="11781" width="15.44140625" style="139" customWidth="1"/>
    <col min="11782" max="11782" width="30" style="139" customWidth="1"/>
    <col min="11783" max="11783" width="50.44140625" style="139" customWidth="1"/>
    <col min="11784" max="11784" width="14.33203125" style="139" customWidth="1"/>
    <col min="11785" max="11785" width="14.44140625" style="139" customWidth="1"/>
    <col min="11786" max="11786" width="12.5546875" style="139" customWidth="1"/>
    <col min="11787" max="11787" width="14.109375" style="139" customWidth="1"/>
    <col min="11788" max="11788" width="14.5546875" style="139" customWidth="1"/>
    <col min="11789" max="11789" width="12.5546875" style="139" customWidth="1"/>
    <col min="11790" max="11790" width="11.6640625" style="139" customWidth="1"/>
    <col min="11791" max="11791" width="13.5546875" style="139" customWidth="1"/>
    <col min="11792" max="12032" width="9" style="139"/>
    <col min="12033" max="12033" width="7" style="139" customWidth="1"/>
    <col min="12034" max="12034" width="50.44140625" style="139" customWidth="1"/>
    <col min="12035" max="12035" width="12.5546875" style="139" customWidth="1"/>
    <col min="12036" max="12036" width="10" style="139" customWidth="1"/>
    <col min="12037" max="12037" width="15.44140625" style="139" customWidth="1"/>
    <col min="12038" max="12038" width="30" style="139" customWidth="1"/>
    <col min="12039" max="12039" width="50.44140625" style="139" customWidth="1"/>
    <col min="12040" max="12040" width="14.33203125" style="139" customWidth="1"/>
    <col min="12041" max="12041" width="14.44140625" style="139" customWidth="1"/>
    <col min="12042" max="12042" width="12.5546875" style="139" customWidth="1"/>
    <col min="12043" max="12043" width="14.109375" style="139" customWidth="1"/>
    <col min="12044" max="12044" width="14.5546875" style="139" customWidth="1"/>
    <col min="12045" max="12045" width="12.5546875" style="139" customWidth="1"/>
    <col min="12046" max="12046" width="11.6640625" style="139" customWidth="1"/>
    <col min="12047" max="12047" width="13.5546875" style="139" customWidth="1"/>
    <col min="12048" max="12288" width="9.109375" style="139"/>
    <col min="12289" max="12289" width="7" style="139" customWidth="1"/>
    <col min="12290" max="12290" width="50.44140625" style="139" customWidth="1"/>
    <col min="12291" max="12291" width="12.5546875" style="139" customWidth="1"/>
    <col min="12292" max="12292" width="10" style="139" customWidth="1"/>
    <col min="12293" max="12293" width="15.44140625" style="139" customWidth="1"/>
    <col min="12294" max="12294" width="30" style="139" customWidth="1"/>
    <col min="12295" max="12295" width="50.44140625" style="139" customWidth="1"/>
    <col min="12296" max="12296" width="14.33203125" style="139" customWidth="1"/>
    <col min="12297" max="12297" width="14.44140625" style="139" customWidth="1"/>
    <col min="12298" max="12298" width="12.5546875" style="139" customWidth="1"/>
    <col min="12299" max="12299" width="14.109375" style="139" customWidth="1"/>
    <col min="12300" max="12300" width="14.5546875" style="139" customWidth="1"/>
    <col min="12301" max="12301" width="12.5546875" style="139" customWidth="1"/>
    <col min="12302" max="12302" width="11.6640625" style="139" customWidth="1"/>
    <col min="12303" max="12303" width="13.5546875" style="139" customWidth="1"/>
    <col min="12304" max="12544" width="9" style="139"/>
    <col min="12545" max="12545" width="7" style="139" customWidth="1"/>
    <col min="12546" max="12546" width="50.44140625" style="139" customWidth="1"/>
    <col min="12547" max="12547" width="12.5546875" style="139" customWidth="1"/>
    <col min="12548" max="12548" width="10" style="139" customWidth="1"/>
    <col min="12549" max="12549" width="15.44140625" style="139" customWidth="1"/>
    <col min="12550" max="12550" width="30" style="139" customWidth="1"/>
    <col min="12551" max="12551" width="50.44140625" style="139" customWidth="1"/>
    <col min="12552" max="12552" width="14.33203125" style="139" customWidth="1"/>
    <col min="12553" max="12553" width="14.44140625" style="139" customWidth="1"/>
    <col min="12554" max="12554" width="12.5546875" style="139" customWidth="1"/>
    <col min="12555" max="12555" width="14.109375" style="139" customWidth="1"/>
    <col min="12556" max="12556" width="14.5546875" style="139" customWidth="1"/>
    <col min="12557" max="12557" width="12.5546875" style="139" customWidth="1"/>
    <col min="12558" max="12558" width="11.6640625" style="139" customWidth="1"/>
    <col min="12559" max="12559" width="13.5546875" style="139" customWidth="1"/>
    <col min="12560" max="12800" width="9" style="139"/>
    <col min="12801" max="12801" width="7" style="139" customWidth="1"/>
    <col min="12802" max="12802" width="50.44140625" style="139" customWidth="1"/>
    <col min="12803" max="12803" width="12.5546875" style="139" customWidth="1"/>
    <col min="12804" max="12804" width="10" style="139" customWidth="1"/>
    <col min="12805" max="12805" width="15.44140625" style="139" customWidth="1"/>
    <col min="12806" max="12806" width="30" style="139" customWidth="1"/>
    <col min="12807" max="12807" width="50.44140625" style="139" customWidth="1"/>
    <col min="12808" max="12808" width="14.33203125" style="139" customWidth="1"/>
    <col min="12809" max="12809" width="14.44140625" style="139" customWidth="1"/>
    <col min="12810" max="12810" width="12.5546875" style="139" customWidth="1"/>
    <col min="12811" max="12811" width="14.109375" style="139" customWidth="1"/>
    <col min="12812" max="12812" width="14.5546875" style="139" customWidth="1"/>
    <col min="12813" max="12813" width="12.5546875" style="139" customWidth="1"/>
    <col min="12814" max="12814" width="11.6640625" style="139" customWidth="1"/>
    <col min="12815" max="12815" width="13.5546875" style="139" customWidth="1"/>
    <col min="12816" max="13056" width="9" style="139"/>
    <col min="13057" max="13057" width="7" style="139" customWidth="1"/>
    <col min="13058" max="13058" width="50.44140625" style="139" customWidth="1"/>
    <col min="13059" max="13059" width="12.5546875" style="139" customWidth="1"/>
    <col min="13060" max="13060" width="10" style="139" customWidth="1"/>
    <col min="13061" max="13061" width="15.44140625" style="139" customWidth="1"/>
    <col min="13062" max="13062" width="30" style="139" customWidth="1"/>
    <col min="13063" max="13063" width="50.44140625" style="139" customWidth="1"/>
    <col min="13064" max="13064" width="14.33203125" style="139" customWidth="1"/>
    <col min="13065" max="13065" width="14.44140625" style="139" customWidth="1"/>
    <col min="13066" max="13066" width="12.5546875" style="139" customWidth="1"/>
    <col min="13067" max="13067" width="14.109375" style="139" customWidth="1"/>
    <col min="13068" max="13068" width="14.5546875" style="139" customWidth="1"/>
    <col min="13069" max="13069" width="12.5546875" style="139" customWidth="1"/>
    <col min="13070" max="13070" width="11.6640625" style="139" customWidth="1"/>
    <col min="13071" max="13071" width="13.5546875" style="139" customWidth="1"/>
    <col min="13072" max="13312" width="9.109375" style="139"/>
    <col min="13313" max="13313" width="7" style="139" customWidth="1"/>
    <col min="13314" max="13314" width="50.44140625" style="139" customWidth="1"/>
    <col min="13315" max="13315" width="12.5546875" style="139" customWidth="1"/>
    <col min="13316" max="13316" width="10" style="139" customWidth="1"/>
    <col min="13317" max="13317" width="15.44140625" style="139" customWidth="1"/>
    <col min="13318" max="13318" width="30" style="139" customWidth="1"/>
    <col min="13319" max="13319" width="50.44140625" style="139" customWidth="1"/>
    <col min="13320" max="13320" width="14.33203125" style="139" customWidth="1"/>
    <col min="13321" max="13321" width="14.44140625" style="139" customWidth="1"/>
    <col min="13322" max="13322" width="12.5546875" style="139" customWidth="1"/>
    <col min="13323" max="13323" width="14.109375" style="139" customWidth="1"/>
    <col min="13324" max="13324" width="14.5546875" style="139" customWidth="1"/>
    <col min="13325" max="13325" width="12.5546875" style="139" customWidth="1"/>
    <col min="13326" max="13326" width="11.6640625" style="139" customWidth="1"/>
    <col min="13327" max="13327" width="13.5546875" style="139" customWidth="1"/>
    <col min="13328" max="13568" width="9" style="139"/>
    <col min="13569" max="13569" width="7" style="139" customWidth="1"/>
    <col min="13570" max="13570" width="50.44140625" style="139" customWidth="1"/>
    <col min="13571" max="13571" width="12.5546875" style="139" customWidth="1"/>
    <col min="13572" max="13572" width="10" style="139" customWidth="1"/>
    <col min="13573" max="13573" width="15.44140625" style="139" customWidth="1"/>
    <col min="13574" max="13574" width="30" style="139" customWidth="1"/>
    <col min="13575" max="13575" width="50.44140625" style="139" customWidth="1"/>
    <col min="13576" max="13576" width="14.33203125" style="139" customWidth="1"/>
    <col min="13577" max="13577" width="14.44140625" style="139" customWidth="1"/>
    <col min="13578" max="13578" width="12.5546875" style="139" customWidth="1"/>
    <col min="13579" max="13579" width="14.109375" style="139" customWidth="1"/>
    <col min="13580" max="13580" width="14.5546875" style="139" customWidth="1"/>
    <col min="13581" max="13581" width="12.5546875" style="139" customWidth="1"/>
    <col min="13582" max="13582" width="11.6640625" style="139" customWidth="1"/>
    <col min="13583" max="13583" width="13.5546875" style="139" customWidth="1"/>
    <col min="13584" max="13824" width="9" style="139"/>
    <col min="13825" max="13825" width="7" style="139" customWidth="1"/>
    <col min="13826" max="13826" width="50.44140625" style="139" customWidth="1"/>
    <col min="13827" max="13827" width="12.5546875" style="139" customWidth="1"/>
    <col min="13828" max="13828" width="10" style="139" customWidth="1"/>
    <col min="13829" max="13829" width="15.44140625" style="139" customWidth="1"/>
    <col min="13830" max="13830" width="30" style="139" customWidth="1"/>
    <col min="13831" max="13831" width="50.44140625" style="139" customWidth="1"/>
    <col min="13832" max="13832" width="14.33203125" style="139" customWidth="1"/>
    <col min="13833" max="13833" width="14.44140625" style="139" customWidth="1"/>
    <col min="13834" max="13834" width="12.5546875" style="139" customWidth="1"/>
    <col min="13835" max="13835" width="14.109375" style="139" customWidth="1"/>
    <col min="13836" max="13836" width="14.5546875" style="139" customWidth="1"/>
    <col min="13837" max="13837" width="12.5546875" style="139" customWidth="1"/>
    <col min="13838" max="13838" width="11.6640625" style="139" customWidth="1"/>
    <col min="13839" max="13839" width="13.5546875" style="139" customWidth="1"/>
    <col min="13840" max="14080" width="9" style="139"/>
    <col min="14081" max="14081" width="7" style="139" customWidth="1"/>
    <col min="14082" max="14082" width="50.44140625" style="139" customWidth="1"/>
    <col min="14083" max="14083" width="12.5546875" style="139" customWidth="1"/>
    <col min="14084" max="14084" width="10" style="139" customWidth="1"/>
    <col min="14085" max="14085" width="15.44140625" style="139" customWidth="1"/>
    <col min="14086" max="14086" width="30" style="139" customWidth="1"/>
    <col min="14087" max="14087" width="50.44140625" style="139" customWidth="1"/>
    <col min="14088" max="14088" width="14.33203125" style="139" customWidth="1"/>
    <col min="14089" max="14089" width="14.44140625" style="139" customWidth="1"/>
    <col min="14090" max="14090" width="12.5546875" style="139" customWidth="1"/>
    <col min="14091" max="14091" width="14.109375" style="139" customWidth="1"/>
    <col min="14092" max="14092" width="14.5546875" style="139" customWidth="1"/>
    <col min="14093" max="14093" width="12.5546875" style="139" customWidth="1"/>
    <col min="14094" max="14094" width="11.6640625" style="139" customWidth="1"/>
    <col min="14095" max="14095" width="13.5546875" style="139" customWidth="1"/>
    <col min="14096" max="14336" width="9.109375" style="139"/>
    <col min="14337" max="14337" width="7" style="139" customWidth="1"/>
    <col min="14338" max="14338" width="50.44140625" style="139" customWidth="1"/>
    <col min="14339" max="14339" width="12.5546875" style="139" customWidth="1"/>
    <col min="14340" max="14340" width="10" style="139" customWidth="1"/>
    <col min="14341" max="14341" width="15.44140625" style="139" customWidth="1"/>
    <col min="14342" max="14342" width="30" style="139" customWidth="1"/>
    <col min="14343" max="14343" width="50.44140625" style="139" customWidth="1"/>
    <col min="14344" max="14344" width="14.33203125" style="139" customWidth="1"/>
    <col min="14345" max="14345" width="14.44140625" style="139" customWidth="1"/>
    <col min="14346" max="14346" width="12.5546875" style="139" customWidth="1"/>
    <col min="14347" max="14347" width="14.109375" style="139" customWidth="1"/>
    <col min="14348" max="14348" width="14.5546875" style="139" customWidth="1"/>
    <col min="14349" max="14349" width="12.5546875" style="139" customWidth="1"/>
    <col min="14350" max="14350" width="11.6640625" style="139" customWidth="1"/>
    <col min="14351" max="14351" width="13.5546875" style="139" customWidth="1"/>
    <col min="14352" max="14592" width="9" style="139"/>
    <col min="14593" max="14593" width="7" style="139" customWidth="1"/>
    <col min="14594" max="14594" width="50.44140625" style="139" customWidth="1"/>
    <col min="14595" max="14595" width="12.5546875" style="139" customWidth="1"/>
    <col min="14596" max="14596" width="10" style="139" customWidth="1"/>
    <col min="14597" max="14597" width="15.44140625" style="139" customWidth="1"/>
    <col min="14598" max="14598" width="30" style="139" customWidth="1"/>
    <col min="14599" max="14599" width="50.44140625" style="139" customWidth="1"/>
    <col min="14600" max="14600" width="14.33203125" style="139" customWidth="1"/>
    <col min="14601" max="14601" width="14.44140625" style="139" customWidth="1"/>
    <col min="14602" max="14602" width="12.5546875" style="139" customWidth="1"/>
    <col min="14603" max="14603" width="14.109375" style="139" customWidth="1"/>
    <col min="14604" max="14604" width="14.5546875" style="139" customWidth="1"/>
    <col min="14605" max="14605" width="12.5546875" style="139" customWidth="1"/>
    <col min="14606" max="14606" width="11.6640625" style="139" customWidth="1"/>
    <col min="14607" max="14607" width="13.5546875" style="139" customWidth="1"/>
    <col min="14608" max="14848" width="9" style="139"/>
    <col min="14849" max="14849" width="7" style="139" customWidth="1"/>
    <col min="14850" max="14850" width="50.44140625" style="139" customWidth="1"/>
    <col min="14851" max="14851" width="12.5546875" style="139" customWidth="1"/>
    <col min="14852" max="14852" width="10" style="139" customWidth="1"/>
    <col min="14853" max="14853" width="15.44140625" style="139" customWidth="1"/>
    <col min="14854" max="14854" width="30" style="139" customWidth="1"/>
    <col min="14855" max="14855" width="50.44140625" style="139" customWidth="1"/>
    <col min="14856" max="14856" width="14.33203125" style="139" customWidth="1"/>
    <col min="14857" max="14857" width="14.44140625" style="139" customWidth="1"/>
    <col min="14858" max="14858" width="12.5546875" style="139" customWidth="1"/>
    <col min="14859" max="14859" width="14.109375" style="139" customWidth="1"/>
    <col min="14860" max="14860" width="14.5546875" style="139" customWidth="1"/>
    <col min="14861" max="14861" width="12.5546875" style="139" customWidth="1"/>
    <col min="14862" max="14862" width="11.6640625" style="139" customWidth="1"/>
    <col min="14863" max="14863" width="13.5546875" style="139" customWidth="1"/>
    <col min="14864" max="15104" width="9" style="139"/>
    <col min="15105" max="15105" width="7" style="139" customWidth="1"/>
    <col min="15106" max="15106" width="50.44140625" style="139" customWidth="1"/>
    <col min="15107" max="15107" width="12.5546875" style="139" customWidth="1"/>
    <col min="15108" max="15108" width="10" style="139" customWidth="1"/>
    <col min="15109" max="15109" width="15.44140625" style="139" customWidth="1"/>
    <col min="15110" max="15110" width="30" style="139" customWidth="1"/>
    <col min="15111" max="15111" width="50.44140625" style="139" customWidth="1"/>
    <col min="15112" max="15112" width="14.33203125" style="139" customWidth="1"/>
    <col min="15113" max="15113" width="14.44140625" style="139" customWidth="1"/>
    <col min="15114" max="15114" width="12.5546875" style="139" customWidth="1"/>
    <col min="15115" max="15115" width="14.109375" style="139" customWidth="1"/>
    <col min="15116" max="15116" width="14.5546875" style="139" customWidth="1"/>
    <col min="15117" max="15117" width="12.5546875" style="139" customWidth="1"/>
    <col min="15118" max="15118" width="11.6640625" style="139" customWidth="1"/>
    <col min="15119" max="15119" width="13.5546875" style="139" customWidth="1"/>
    <col min="15120" max="15360" width="9.109375" style="139"/>
    <col min="15361" max="15361" width="7" style="139" customWidth="1"/>
    <col min="15362" max="15362" width="50.44140625" style="139" customWidth="1"/>
    <col min="15363" max="15363" width="12.5546875" style="139" customWidth="1"/>
    <col min="15364" max="15364" width="10" style="139" customWidth="1"/>
    <col min="15365" max="15365" width="15.44140625" style="139" customWidth="1"/>
    <col min="15366" max="15366" width="30" style="139" customWidth="1"/>
    <col min="15367" max="15367" width="50.44140625" style="139" customWidth="1"/>
    <col min="15368" max="15368" width="14.33203125" style="139" customWidth="1"/>
    <col min="15369" max="15369" width="14.44140625" style="139" customWidth="1"/>
    <col min="15370" max="15370" width="12.5546875" style="139" customWidth="1"/>
    <col min="15371" max="15371" width="14.109375" style="139" customWidth="1"/>
    <col min="15372" max="15372" width="14.5546875" style="139" customWidth="1"/>
    <col min="15373" max="15373" width="12.5546875" style="139" customWidth="1"/>
    <col min="15374" max="15374" width="11.6640625" style="139" customWidth="1"/>
    <col min="15375" max="15375" width="13.5546875" style="139" customWidth="1"/>
    <col min="15376" max="15616" width="9" style="139"/>
    <col min="15617" max="15617" width="7" style="139" customWidth="1"/>
    <col min="15618" max="15618" width="50.44140625" style="139" customWidth="1"/>
    <col min="15619" max="15619" width="12.5546875" style="139" customWidth="1"/>
    <col min="15620" max="15620" width="10" style="139" customWidth="1"/>
    <col min="15621" max="15621" width="15.44140625" style="139" customWidth="1"/>
    <col min="15622" max="15622" width="30" style="139" customWidth="1"/>
    <col min="15623" max="15623" width="50.44140625" style="139" customWidth="1"/>
    <col min="15624" max="15624" width="14.33203125" style="139" customWidth="1"/>
    <col min="15625" max="15625" width="14.44140625" style="139" customWidth="1"/>
    <col min="15626" max="15626" width="12.5546875" style="139" customWidth="1"/>
    <col min="15627" max="15627" width="14.109375" style="139" customWidth="1"/>
    <col min="15628" max="15628" width="14.5546875" style="139" customWidth="1"/>
    <col min="15629" max="15629" width="12.5546875" style="139" customWidth="1"/>
    <col min="15630" max="15630" width="11.6640625" style="139" customWidth="1"/>
    <col min="15631" max="15631" width="13.5546875" style="139" customWidth="1"/>
    <col min="15632" max="15872" width="9" style="139"/>
    <col min="15873" max="15873" width="7" style="139" customWidth="1"/>
    <col min="15874" max="15874" width="50.44140625" style="139" customWidth="1"/>
    <col min="15875" max="15875" width="12.5546875" style="139" customWidth="1"/>
    <col min="15876" max="15876" width="10" style="139" customWidth="1"/>
    <col min="15877" max="15877" width="15.44140625" style="139" customWidth="1"/>
    <col min="15878" max="15878" width="30" style="139" customWidth="1"/>
    <col min="15879" max="15879" width="50.44140625" style="139" customWidth="1"/>
    <col min="15880" max="15880" width="14.33203125" style="139" customWidth="1"/>
    <col min="15881" max="15881" width="14.44140625" style="139" customWidth="1"/>
    <col min="15882" max="15882" width="12.5546875" style="139" customWidth="1"/>
    <col min="15883" max="15883" width="14.109375" style="139" customWidth="1"/>
    <col min="15884" max="15884" width="14.5546875" style="139" customWidth="1"/>
    <col min="15885" max="15885" width="12.5546875" style="139" customWidth="1"/>
    <col min="15886" max="15886" width="11.6640625" style="139" customWidth="1"/>
    <col min="15887" max="15887" width="13.5546875" style="139" customWidth="1"/>
    <col min="15888" max="16128" width="9" style="139"/>
    <col min="16129" max="16129" width="7" style="139" customWidth="1"/>
    <col min="16130" max="16130" width="50.44140625" style="139" customWidth="1"/>
    <col min="16131" max="16131" width="12.5546875" style="139" customWidth="1"/>
    <col min="16132" max="16132" width="10" style="139" customWidth="1"/>
    <col min="16133" max="16133" width="15.44140625" style="139" customWidth="1"/>
    <col min="16134" max="16134" width="30" style="139" customWidth="1"/>
    <col min="16135" max="16135" width="50.44140625" style="139" customWidth="1"/>
    <col min="16136" max="16136" width="14.33203125" style="139" customWidth="1"/>
    <col min="16137" max="16137" width="14.44140625" style="139" customWidth="1"/>
    <col min="16138" max="16138" width="12.5546875" style="139" customWidth="1"/>
    <col min="16139" max="16139" width="14.109375" style="139" customWidth="1"/>
    <col min="16140" max="16140" width="14.5546875" style="139" customWidth="1"/>
    <col min="16141" max="16141" width="12.5546875" style="139" customWidth="1"/>
    <col min="16142" max="16142" width="11.6640625" style="139" customWidth="1"/>
    <col min="16143" max="16143" width="13.5546875" style="139" customWidth="1"/>
    <col min="16144" max="16384" width="9.109375" style="139"/>
  </cols>
  <sheetData>
    <row r="1" spans="1:19" ht="62.25" customHeight="1">
      <c r="A1" s="356" t="s">
        <v>536</v>
      </c>
      <c r="B1" s="356"/>
      <c r="C1" s="356"/>
      <c r="D1" s="356"/>
      <c r="E1" s="356"/>
      <c r="F1" s="356"/>
      <c r="G1" s="356"/>
      <c r="H1" s="356"/>
      <c r="I1" s="356"/>
      <c r="J1" s="356"/>
      <c r="K1" s="356"/>
      <c r="L1" s="356"/>
      <c r="M1" s="356"/>
      <c r="N1" s="356"/>
      <c r="O1" s="356"/>
    </row>
    <row r="2" spans="1:19" ht="24" customHeight="1">
      <c r="A2" s="358" t="str">
        <f>'PL '!A2:M2</f>
        <v>(Kèm theo Nghị quyết số         /NQ-HĐND ngày     tháng 8 năm 2026 của Hội đồng nhân dân xã)</v>
      </c>
      <c r="B2" s="358"/>
      <c r="C2" s="358"/>
      <c r="D2" s="358"/>
      <c r="E2" s="358"/>
      <c r="F2" s="358"/>
      <c r="G2" s="358"/>
      <c r="H2" s="358"/>
      <c r="I2" s="358"/>
      <c r="J2" s="358"/>
      <c r="K2" s="358"/>
      <c r="L2" s="358"/>
      <c r="M2" s="358"/>
      <c r="N2" s="358"/>
      <c r="O2" s="358"/>
    </row>
    <row r="3" spans="1:19" ht="17.25" customHeight="1">
      <c r="A3" s="257"/>
      <c r="B3" s="257"/>
      <c r="C3" s="257"/>
      <c r="D3" s="257"/>
      <c r="E3" s="257"/>
      <c r="F3" s="257"/>
      <c r="G3" s="257"/>
      <c r="H3" s="257"/>
      <c r="I3" s="257"/>
      <c r="J3" s="257"/>
      <c r="K3" s="257"/>
      <c r="L3" s="257"/>
      <c r="M3" s="357" t="s">
        <v>484</v>
      </c>
      <c r="N3" s="357"/>
      <c r="O3" s="357"/>
    </row>
    <row r="4" spans="1:19" s="143" customFormat="1" ht="40.5" customHeight="1">
      <c r="A4" s="355" t="s">
        <v>294</v>
      </c>
      <c r="B4" s="355" t="s">
        <v>295</v>
      </c>
      <c r="C4" s="355" t="s">
        <v>296</v>
      </c>
      <c r="D4" s="355" t="s">
        <v>297</v>
      </c>
      <c r="E4" s="355" t="s">
        <v>298</v>
      </c>
      <c r="F4" s="355" t="s">
        <v>299</v>
      </c>
      <c r="G4" s="355" t="s">
        <v>300</v>
      </c>
      <c r="H4" s="355" t="s">
        <v>301</v>
      </c>
      <c r="I4" s="355" t="s">
        <v>485</v>
      </c>
      <c r="J4" s="355"/>
      <c r="K4" s="355"/>
      <c r="L4" s="355" t="s">
        <v>487</v>
      </c>
      <c r="M4" s="355"/>
      <c r="N4" s="355"/>
      <c r="O4" s="355" t="s">
        <v>1</v>
      </c>
      <c r="P4" s="146"/>
    </row>
    <row r="5" spans="1:19" s="143" customFormat="1" ht="27" customHeight="1">
      <c r="A5" s="355"/>
      <c r="B5" s="355"/>
      <c r="C5" s="355"/>
      <c r="D5" s="355"/>
      <c r="E5" s="355"/>
      <c r="F5" s="355"/>
      <c r="G5" s="355"/>
      <c r="H5" s="355"/>
      <c r="I5" s="355" t="s">
        <v>214</v>
      </c>
      <c r="J5" s="355" t="s">
        <v>200</v>
      </c>
      <c r="K5" s="355"/>
      <c r="L5" s="355" t="s">
        <v>214</v>
      </c>
      <c r="M5" s="355" t="s">
        <v>200</v>
      </c>
      <c r="N5" s="355"/>
      <c r="O5" s="355"/>
      <c r="P5" s="146"/>
    </row>
    <row r="6" spans="1:19" s="143" customFormat="1" ht="78" customHeight="1">
      <c r="A6" s="355"/>
      <c r="B6" s="355"/>
      <c r="C6" s="355"/>
      <c r="D6" s="355"/>
      <c r="E6" s="355"/>
      <c r="F6" s="355"/>
      <c r="G6" s="355"/>
      <c r="H6" s="355"/>
      <c r="I6" s="355"/>
      <c r="J6" s="297" t="s">
        <v>256</v>
      </c>
      <c r="K6" s="297" t="s">
        <v>486</v>
      </c>
      <c r="L6" s="355"/>
      <c r="M6" s="297" t="s">
        <v>256</v>
      </c>
      <c r="N6" s="297" t="s">
        <v>486</v>
      </c>
      <c r="O6" s="355"/>
      <c r="P6" s="146"/>
    </row>
    <row r="7" spans="1:19" s="143" customFormat="1" ht="48" customHeight="1">
      <c r="A7" s="152"/>
      <c r="B7" s="153" t="s">
        <v>142</v>
      </c>
      <c r="C7" s="152"/>
      <c r="D7" s="153"/>
      <c r="E7" s="152"/>
      <c r="F7" s="152"/>
      <c r="G7" s="153"/>
      <c r="H7" s="157">
        <f t="shared" ref="H7:M7" si="0">H8+H32+H46+H56+H61+H66+H73+H96+H101+H106+H112+H118+H123+H128</f>
        <v>1360866</v>
      </c>
      <c r="I7" s="157">
        <f t="shared" si="0"/>
        <v>1360866</v>
      </c>
      <c r="J7" s="157">
        <f t="shared" si="0"/>
        <v>574367.72</v>
      </c>
      <c r="K7" s="157">
        <f t="shared" si="0"/>
        <v>786498.28</v>
      </c>
      <c r="L7" s="157">
        <f t="shared" si="0"/>
        <v>135748</v>
      </c>
      <c r="M7" s="157">
        <f t="shared" si="0"/>
        <v>57278.292827004218</v>
      </c>
      <c r="N7" s="157">
        <f>N8+N32+N46+N56+N61+N66+N73+N96+N101+N106+N112+N118+N123+N128</f>
        <v>78469.707172995782</v>
      </c>
      <c r="O7" s="154"/>
      <c r="P7" s="146"/>
      <c r="Q7" s="154"/>
      <c r="R7" s="154"/>
      <c r="S7" s="154"/>
    </row>
    <row r="8" spans="1:19" s="143" customFormat="1" ht="42.75" customHeight="1">
      <c r="A8" s="152" t="s">
        <v>2</v>
      </c>
      <c r="B8" s="155" t="s">
        <v>302</v>
      </c>
      <c r="C8" s="152"/>
      <c r="D8" s="153"/>
      <c r="E8" s="152"/>
      <c r="F8" s="152"/>
      <c r="G8" s="153"/>
      <c r="H8" s="157">
        <f t="shared" ref="H8:N8" si="1">H9+H20</f>
        <v>361000</v>
      </c>
      <c r="I8" s="157">
        <f t="shared" si="1"/>
        <v>361000</v>
      </c>
      <c r="J8" s="157">
        <f t="shared" si="1"/>
        <v>151620</v>
      </c>
      <c r="K8" s="157">
        <f t="shared" si="1"/>
        <v>209380</v>
      </c>
      <c r="L8" s="157">
        <f t="shared" si="1"/>
        <v>6000</v>
      </c>
      <c r="M8" s="157">
        <f t="shared" si="1"/>
        <v>2530.0928270042195</v>
      </c>
      <c r="N8" s="157">
        <f t="shared" si="1"/>
        <v>3469.9071729957805</v>
      </c>
      <c r="O8" s="154"/>
      <c r="P8" s="146"/>
      <c r="Q8" s="149"/>
    </row>
    <row r="9" spans="1:19" s="143" customFormat="1" ht="42.75" customHeight="1">
      <c r="A9" s="297">
        <v>1</v>
      </c>
      <c r="B9" s="156" t="s">
        <v>206</v>
      </c>
      <c r="C9" s="297"/>
      <c r="D9" s="297"/>
      <c r="E9" s="297"/>
      <c r="F9" s="297"/>
      <c r="G9" s="297"/>
      <c r="H9" s="157">
        <f>H10</f>
        <v>120000</v>
      </c>
      <c r="I9" s="157">
        <f t="shared" ref="I9:N10" si="2">I10</f>
        <v>120000</v>
      </c>
      <c r="J9" s="157">
        <f t="shared" si="2"/>
        <v>50400</v>
      </c>
      <c r="K9" s="157">
        <f t="shared" si="2"/>
        <v>69600</v>
      </c>
      <c r="L9" s="157">
        <f t="shared" si="2"/>
        <v>5200</v>
      </c>
      <c r="M9" s="157">
        <f t="shared" si="2"/>
        <v>2194.0928270042195</v>
      </c>
      <c r="N9" s="157">
        <f t="shared" si="2"/>
        <v>3005.9071729957805</v>
      </c>
      <c r="O9" s="158"/>
      <c r="P9" s="146"/>
    </row>
    <row r="10" spans="1:19" s="143" customFormat="1" ht="102" customHeight="1">
      <c r="A10" s="297" t="s">
        <v>201</v>
      </c>
      <c r="B10" s="156" t="s">
        <v>199</v>
      </c>
      <c r="C10" s="159"/>
      <c r="D10" s="159"/>
      <c r="E10" s="159"/>
      <c r="F10" s="159"/>
      <c r="G10" s="159"/>
      <c r="H10" s="157">
        <f>H11</f>
        <v>120000</v>
      </c>
      <c r="I10" s="157">
        <f t="shared" si="2"/>
        <v>120000</v>
      </c>
      <c r="J10" s="157">
        <f t="shared" si="2"/>
        <v>50400</v>
      </c>
      <c r="K10" s="157">
        <f t="shared" si="2"/>
        <v>69600</v>
      </c>
      <c r="L10" s="157">
        <f t="shared" si="2"/>
        <v>5200</v>
      </c>
      <c r="M10" s="157">
        <f t="shared" si="2"/>
        <v>2194.0928270042195</v>
      </c>
      <c r="N10" s="157">
        <f t="shared" si="2"/>
        <v>3005.9071729957805</v>
      </c>
      <c r="O10" s="158"/>
      <c r="P10" s="146"/>
    </row>
    <row r="11" spans="1:19" s="143" customFormat="1" ht="93.75" customHeight="1">
      <c r="A11" s="297" t="s">
        <v>202</v>
      </c>
      <c r="B11" s="156" t="s">
        <v>270</v>
      </c>
      <c r="C11" s="159"/>
      <c r="D11" s="159"/>
      <c r="E11" s="159"/>
      <c r="F11" s="159"/>
      <c r="G11" s="159"/>
      <c r="H11" s="157">
        <f>H12</f>
        <v>120000</v>
      </c>
      <c r="I11" s="157">
        <f t="shared" ref="I11:N11" si="3">I12</f>
        <v>120000</v>
      </c>
      <c r="J11" s="157">
        <f t="shared" si="3"/>
        <v>50400</v>
      </c>
      <c r="K11" s="157">
        <f t="shared" si="3"/>
        <v>69600</v>
      </c>
      <c r="L11" s="157">
        <f t="shared" si="3"/>
        <v>5200</v>
      </c>
      <c r="M11" s="157">
        <f t="shared" si="3"/>
        <v>2194.0928270042195</v>
      </c>
      <c r="N11" s="157">
        <f t="shared" si="3"/>
        <v>3005.9071729957805</v>
      </c>
      <c r="O11" s="158"/>
      <c r="P11" s="146"/>
    </row>
    <row r="12" spans="1:19" s="143" customFormat="1" ht="127.5" customHeight="1">
      <c r="A12" s="160" t="s">
        <v>3</v>
      </c>
      <c r="B12" s="161" t="s">
        <v>521</v>
      </c>
      <c r="C12" s="160"/>
      <c r="D12" s="160"/>
      <c r="E12" s="160"/>
      <c r="F12" s="160"/>
      <c r="G12" s="160"/>
      <c r="H12" s="157">
        <f t="shared" ref="H12:N12" si="4">SUM(H13:H19)</f>
        <v>120000</v>
      </c>
      <c r="I12" s="157">
        <f t="shared" si="4"/>
        <v>120000</v>
      </c>
      <c r="J12" s="157">
        <f t="shared" si="4"/>
        <v>50400</v>
      </c>
      <c r="K12" s="157">
        <f t="shared" si="4"/>
        <v>69600</v>
      </c>
      <c r="L12" s="157">
        <f t="shared" si="4"/>
        <v>5200</v>
      </c>
      <c r="M12" s="157">
        <f t="shared" si="4"/>
        <v>2194.0928270042195</v>
      </c>
      <c r="N12" s="157">
        <f t="shared" si="4"/>
        <v>3005.9071729957805</v>
      </c>
      <c r="O12" s="158"/>
      <c r="P12" s="146"/>
    </row>
    <row r="13" spans="1:19" s="143" customFormat="1" ht="84" customHeight="1">
      <c r="A13" s="297" t="s">
        <v>126</v>
      </c>
      <c r="B13" s="169" t="s">
        <v>305</v>
      </c>
      <c r="C13" s="162" t="s">
        <v>206</v>
      </c>
      <c r="D13" s="247" t="s">
        <v>306</v>
      </c>
      <c r="E13" s="163" t="s">
        <v>304</v>
      </c>
      <c r="F13" s="164" t="s">
        <v>307</v>
      </c>
      <c r="G13" s="165" t="s">
        <v>308</v>
      </c>
      <c r="H13" s="157">
        <f t="shared" ref="H13:H19" si="5">I13</f>
        <v>17000</v>
      </c>
      <c r="I13" s="157">
        <f t="shared" ref="I13:I19" si="6">J13+K13</f>
        <v>17000</v>
      </c>
      <c r="J13" s="166">
        <v>7140</v>
      </c>
      <c r="K13" s="166">
        <v>9860</v>
      </c>
      <c r="L13" s="167">
        <f>M13+N13</f>
        <v>800</v>
      </c>
      <c r="M13" s="168">
        <v>337.55274261603375</v>
      </c>
      <c r="N13" s="168">
        <v>462.4472573839663</v>
      </c>
      <c r="O13" s="159"/>
      <c r="P13" s="146"/>
    </row>
    <row r="14" spans="1:19" s="143" customFormat="1" ht="84" customHeight="1">
      <c r="A14" s="297" t="s">
        <v>126</v>
      </c>
      <c r="B14" s="169" t="s">
        <v>309</v>
      </c>
      <c r="C14" s="162" t="s">
        <v>206</v>
      </c>
      <c r="D14" s="247" t="s">
        <v>310</v>
      </c>
      <c r="E14" s="163" t="s">
        <v>304</v>
      </c>
      <c r="F14" s="164" t="s">
        <v>311</v>
      </c>
      <c r="G14" s="165" t="s">
        <v>312</v>
      </c>
      <c r="H14" s="157">
        <f t="shared" si="5"/>
        <v>19000</v>
      </c>
      <c r="I14" s="157">
        <f t="shared" si="6"/>
        <v>19000</v>
      </c>
      <c r="J14" s="166">
        <v>7980</v>
      </c>
      <c r="K14" s="166">
        <v>11020</v>
      </c>
      <c r="L14" s="167">
        <f t="shared" ref="L14:L19" si="7">M14+N14</f>
        <v>800</v>
      </c>
      <c r="M14" s="168">
        <v>337.55274261603375</v>
      </c>
      <c r="N14" s="168">
        <v>462.4472573839663</v>
      </c>
      <c r="O14" s="159"/>
      <c r="P14" s="146"/>
    </row>
    <row r="15" spans="1:19" s="143" customFormat="1" ht="90.75" customHeight="1">
      <c r="A15" s="297" t="s">
        <v>126</v>
      </c>
      <c r="B15" s="169" t="s">
        <v>313</v>
      </c>
      <c r="C15" s="162" t="s">
        <v>206</v>
      </c>
      <c r="D15" s="247" t="s">
        <v>314</v>
      </c>
      <c r="E15" s="163" t="s">
        <v>304</v>
      </c>
      <c r="F15" s="164" t="s">
        <v>315</v>
      </c>
      <c r="G15" s="165" t="s">
        <v>316</v>
      </c>
      <c r="H15" s="157">
        <f t="shared" si="5"/>
        <v>20000</v>
      </c>
      <c r="I15" s="157">
        <f t="shared" si="6"/>
        <v>20000</v>
      </c>
      <c r="J15" s="166">
        <v>8400</v>
      </c>
      <c r="K15" s="166">
        <v>11600</v>
      </c>
      <c r="L15" s="167">
        <f t="shared" si="7"/>
        <v>999.99999999999989</v>
      </c>
      <c r="M15" s="168">
        <v>421.94092827004215</v>
      </c>
      <c r="N15" s="168">
        <v>578.05907172995774</v>
      </c>
      <c r="O15" s="159"/>
      <c r="P15" s="146"/>
    </row>
    <row r="16" spans="1:19" s="143" customFormat="1" ht="66" customHeight="1">
      <c r="A16" s="297" t="s">
        <v>126</v>
      </c>
      <c r="B16" s="169" t="s">
        <v>317</v>
      </c>
      <c r="C16" s="162" t="s">
        <v>206</v>
      </c>
      <c r="D16" s="162" t="s">
        <v>318</v>
      </c>
      <c r="E16" s="163" t="s">
        <v>304</v>
      </c>
      <c r="F16" s="170" t="s">
        <v>319</v>
      </c>
      <c r="G16" s="165" t="s">
        <v>320</v>
      </c>
      <c r="H16" s="157">
        <f t="shared" si="5"/>
        <v>15000</v>
      </c>
      <c r="I16" s="157">
        <f t="shared" si="6"/>
        <v>15000</v>
      </c>
      <c r="J16" s="166">
        <v>6300</v>
      </c>
      <c r="K16" s="166">
        <v>8700</v>
      </c>
      <c r="L16" s="167">
        <f t="shared" si="7"/>
        <v>499.99999999999994</v>
      </c>
      <c r="M16" s="168">
        <v>210.97046413502107</v>
      </c>
      <c r="N16" s="168">
        <v>289.02953586497887</v>
      </c>
      <c r="O16" s="159"/>
      <c r="P16" s="146"/>
    </row>
    <row r="17" spans="1:16" s="143" customFormat="1" ht="73.5" customHeight="1">
      <c r="A17" s="297" t="s">
        <v>126</v>
      </c>
      <c r="B17" s="169" t="s">
        <v>321</v>
      </c>
      <c r="C17" s="162" t="s">
        <v>206</v>
      </c>
      <c r="D17" s="162" t="s">
        <v>303</v>
      </c>
      <c r="E17" s="163" t="s">
        <v>304</v>
      </c>
      <c r="F17" s="171" t="s">
        <v>322</v>
      </c>
      <c r="G17" s="165" t="s">
        <v>323</v>
      </c>
      <c r="H17" s="157">
        <f t="shared" si="5"/>
        <v>19000</v>
      </c>
      <c r="I17" s="157">
        <f t="shared" si="6"/>
        <v>19000</v>
      </c>
      <c r="J17" s="166">
        <v>7980</v>
      </c>
      <c r="K17" s="166">
        <v>11020</v>
      </c>
      <c r="L17" s="167">
        <f t="shared" si="7"/>
        <v>800</v>
      </c>
      <c r="M17" s="168">
        <v>337.55274261603375</v>
      </c>
      <c r="N17" s="168">
        <v>462.4472573839663</v>
      </c>
      <c r="O17" s="159"/>
      <c r="P17" s="146"/>
    </row>
    <row r="18" spans="1:16" s="143" customFormat="1" ht="78.75" customHeight="1">
      <c r="A18" s="297" t="s">
        <v>126</v>
      </c>
      <c r="B18" s="169" t="s">
        <v>324</v>
      </c>
      <c r="C18" s="162" t="s">
        <v>206</v>
      </c>
      <c r="D18" s="162" t="s">
        <v>325</v>
      </c>
      <c r="E18" s="163" t="s">
        <v>304</v>
      </c>
      <c r="F18" s="171" t="s">
        <v>326</v>
      </c>
      <c r="G18" s="165" t="s">
        <v>327</v>
      </c>
      <c r="H18" s="157">
        <f t="shared" si="5"/>
        <v>11000</v>
      </c>
      <c r="I18" s="157">
        <f t="shared" si="6"/>
        <v>11000</v>
      </c>
      <c r="J18" s="166">
        <v>4620</v>
      </c>
      <c r="K18" s="166">
        <v>6380</v>
      </c>
      <c r="L18" s="167">
        <f t="shared" si="7"/>
        <v>499.99999999999994</v>
      </c>
      <c r="M18" s="168">
        <v>210.97046413502107</v>
      </c>
      <c r="N18" s="168">
        <v>289.02953586497887</v>
      </c>
      <c r="O18" s="159"/>
      <c r="P18" s="146"/>
    </row>
    <row r="19" spans="1:16" s="143" customFormat="1" ht="81" customHeight="1">
      <c r="A19" s="297" t="s">
        <v>126</v>
      </c>
      <c r="B19" s="169" t="s">
        <v>328</v>
      </c>
      <c r="C19" s="162" t="s">
        <v>206</v>
      </c>
      <c r="D19" s="162" t="s">
        <v>329</v>
      </c>
      <c r="E19" s="163" t="s">
        <v>304</v>
      </c>
      <c r="F19" s="171" t="s">
        <v>330</v>
      </c>
      <c r="G19" s="165" t="s">
        <v>331</v>
      </c>
      <c r="H19" s="157">
        <f t="shared" si="5"/>
        <v>19000</v>
      </c>
      <c r="I19" s="157">
        <f t="shared" si="6"/>
        <v>19000</v>
      </c>
      <c r="J19" s="166">
        <v>7980</v>
      </c>
      <c r="K19" s="166">
        <v>11020</v>
      </c>
      <c r="L19" s="167">
        <f t="shared" si="7"/>
        <v>800</v>
      </c>
      <c r="M19" s="168">
        <v>337.55274261603375</v>
      </c>
      <c r="N19" s="168">
        <v>462.4472573839663</v>
      </c>
      <c r="O19" s="159"/>
      <c r="P19" s="146"/>
    </row>
    <row r="20" spans="1:16" s="143" customFormat="1" ht="51" customHeight="1">
      <c r="A20" s="297">
        <v>2</v>
      </c>
      <c r="B20" s="156" t="s">
        <v>204</v>
      </c>
      <c r="C20" s="297"/>
      <c r="D20" s="297"/>
      <c r="E20" s="297"/>
      <c r="F20" s="297"/>
      <c r="G20" s="297"/>
      <c r="H20" s="157">
        <f t="shared" ref="H20:N22" si="8">H21</f>
        <v>241000</v>
      </c>
      <c r="I20" s="157">
        <f t="shared" si="8"/>
        <v>241000</v>
      </c>
      <c r="J20" s="157">
        <f t="shared" si="8"/>
        <v>101220</v>
      </c>
      <c r="K20" s="157">
        <f t="shared" si="8"/>
        <v>139780</v>
      </c>
      <c r="L20" s="157">
        <f t="shared" si="8"/>
        <v>800</v>
      </c>
      <c r="M20" s="157">
        <f t="shared" si="8"/>
        <v>336</v>
      </c>
      <c r="N20" s="157">
        <f t="shared" si="8"/>
        <v>463.99999999999994</v>
      </c>
      <c r="O20" s="158"/>
      <c r="P20" s="146"/>
    </row>
    <row r="21" spans="1:16" s="143" customFormat="1" ht="121.5" customHeight="1">
      <c r="A21" s="297" t="s">
        <v>205</v>
      </c>
      <c r="B21" s="156" t="s">
        <v>199</v>
      </c>
      <c r="C21" s="172"/>
      <c r="D21" s="172"/>
      <c r="E21" s="173"/>
      <c r="F21" s="174"/>
      <c r="G21" s="174"/>
      <c r="H21" s="157">
        <f t="shared" si="8"/>
        <v>241000</v>
      </c>
      <c r="I21" s="157">
        <f t="shared" si="8"/>
        <v>241000</v>
      </c>
      <c r="J21" s="157">
        <f t="shared" si="8"/>
        <v>101220</v>
      </c>
      <c r="K21" s="157">
        <f t="shared" si="8"/>
        <v>139780</v>
      </c>
      <c r="L21" s="157">
        <f t="shared" si="8"/>
        <v>800</v>
      </c>
      <c r="M21" s="157">
        <f t="shared" si="8"/>
        <v>336</v>
      </c>
      <c r="N21" s="157">
        <f t="shared" si="8"/>
        <v>463.99999999999994</v>
      </c>
      <c r="O21" s="158"/>
      <c r="P21" s="146"/>
    </row>
    <row r="22" spans="1:16" s="143" customFormat="1" ht="70.5" customHeight="1">
      <c r="A22" s="297" t="s">
        <v>333</v>
      </c>
      <c r="B22" s="156" t="s">
        <v>334</v>
      </c>
      <c r="C22" s="173"/>
      <c r="D22" s="172"/>
      <c r="E22" s="173"/>
      <c r="F22" s="174"/>
      <c r="G22" s="174"/>
      <c r="H22" s="157">
        <f t="shared" si="8"/>
        <v>241000</v>
      </c>
      <c r="I22" s="157">
        <f t="shared" si="8"/>
        <v>241000</v>
      </c>
      <c r="J22" s="157">
        <f t="shared" si="8"/>
        <v>101220</v>
      </c>
      <c r="K22" s="157">
        <f t="shared" si="8"/>
        <v>139780</v>
      </c>
      <c r="L22" s="157">
        <f t="shared" si="8"/>
        <v>800</v>
      </c>
      <c r="M22" s="157">
        <f t="shared" si="8"/>
        <v>336</v>
      </c>
      <c r="N22" s="157">
        <f t="shared" si="8"/>
        <v>463.99999999999994</v>
      </c>
      <c r="O22" s="158"/>
      <c r="P22" s="146"/>
    </row>
    <row r="23" spans="1:16" s="143" customFormat="1" ht="79.5" customHeight="1">
      <c r="A23" s="297" t="s">
        <v>3</v>
      </c>
      <c r="B23" s="156" t="s">
        <v>335</v>
      </c>
      <c r="C23" s="173"/>
      <c r="D23" s="172"/>
      <c r="E23" s="173"/>
      <c r="F23" s="174"/>
      <c r="G23" s="174"/>
      <c r="H23" s="157">
        <f t="shared" ref="H23:N23" si="9">SUM(H24:H31)</f>
        <v>241000</v>
      </c>
      <c r="I23" s="157">
        <f t="shared" si="9"/>
        <v>241000</v>
      </c>
      <c r="J23" s="157">
        <f t="shared" si="9"/>
        <v>101220</v>
      </c>
      <c r="K23" s="157">
        <f t="shared" si="9"/>
        <v>139780</v>
      </c>
      <c r="L23" s="157">
        <f t="shared" si="9"/>
        <v>800</v>
      </c>
      <c r="M23" s="157">
        <f t="shared" si="9"/>
        <v>336</v>
      </c>
      <c r="N23" s="157">
        <f t="shared" si="9"/>
        <v>463.99999999999994</v>
      </c>
      <c r="O23" s="158"/>
      <c r="P23" s="146"/>
    </row>
    <row r="24" spans="1:16" s="143" customFormat="1" ht="254.25" customHeight="1">
      <c r="A24" s="248">
        <v>1</v>
      </c>
      <c r="B24" s="249" t="s">
        <v>336</v>
      </c>
      <c r="C24" s="250" t="s">
        <v>337</v>
      </c>
      <c r="D24" s="251" t="s">
        <v>338</v>
      </c>
      <c r="E24" s="250" t="s">
        <v>304</v>
      </c>
      <c r="F24" s="252" t="s">
        <v>339</v>
      </c>
      <c r="G24" s="252" t="s">
        <v>340</v>
      </c>
      <c r="H24" s="253">
        <v>44000</v>
      </c>
      <c r="I24" s="253">
        <f t="shared" ref="I24:I31" si="10">H24</f>
        <v>44000</v>
      </c>
      <c r="J24" s="253">
        <f t="shared" ref="J24:J31" si="11">I24*42%</f>
        <v>18480</v>
      </c>
      <c r="K24" s="253">
        <f t="shared" ref="K24:K31" si="12">I24*58%</f>
        <v>25520</v>
      </c>
      <c r="L24" s="253">
        <v>100</v>
      </c>
      <c r="M24" s="253">
        <f t="shared" ref="M24:M31" si="13">L24*42%</f>
        <v>42</v>
      </c>
      <c r="N24" s="253">
        <f t="shared" ref="N24:N31" si="14">L24*58%</f>
        <v>57.999999999999993</v>
      </c>
      <c r="O24" s="159"/>
      <c r="P24" s="146"/>
    </row>
    <row r="25" spans="1:16" s="143" customFormat="1" ht="135.75" customHeight="1">
      <c r="A25" s="248">
        <v>2</v>
      </c>
      <c r="B25" s="249" t="s">
        <v>341</v>
      </c>
      <c r="C25" s="250" t="s">
        <v>337</v>
      </c>
      <c r="D25" s="251" t="s">
        <v>306</v>
      </c>
      <c r="E25" s="250" t="s">
        <v>304</v>
      </c>
      <c r="F25" s="252" t="s">
        <v>342</v>
      </c>
      <c r="G25" s="252" t="s">
        <v>343</v>
      </c>
      <c r="H25" s="253">
        <v>26000</v>
      </c>
      <c r="I25" s="253">
        <f t="shared" si="10"/>
        <v>26000</v>
      </c>
      <c r="J25" s="253">
        <f t="shared" si="11"/>
        <v>10920</v>
      </c>
      <c r="K25" s="253">
        <f t="shared" si="12"/>
        <v>15079.999999999998</v>
      </c>
      <c r="L25" s="253">
        <v>100</v>
      </c>
      <c r="M25" s="253">
        <f t="shared" si="13"/>
        <v>42</v>
      </c>
      <c r="N25" s="253">
        <f t="shared" si="14"/>
        <v>57.999999999999993</v>
      </c>
      <c r="O25" s="159"/>
      <c r="P25" s="146"/>
    </row>
    <row r="26" spans="1:16" s="143" customFormat="1" ht="128.25" customHeight="1">
      <c r="A26" s="248">
        <v>3</v>
      </c>
      <c r="B26" s="249" t="s">
        <v>344</v>
      </c>
      <c r="C26" s="250" t="s">
        <v>337</v>
      </c>
      <c r="D26" s="251" t="s">
        <v>345</v>
      </c>
      <c r="E26" s="250" t="s">
        <v>304</v>
      </c>
      <c r="F26" s="252" t="s">
        <v>342</v>
      </c>
      <c r="G26" s="252" t="s">
        <v>346</v>
      </c>
      <c r="H26" s="253">
        <v>26000</v>
      </c>
      <c r="I26" s="253">
        <f t="shared" si="10"/>
        <v>26000</v>
      </c>
      <c r="J26" s="253">
        <f t="shared" si="11"/>
        <v>10920</v>
      </c>
      <c r="K26" s="253">
        <f t="shared" si="12"/>
        <v>15079.999999999998</v>
      </c>
      <c r="L26" s="253">
        <v>100</v>
      </c>
      <c r="M26" s="253">
        <f t="shared" si="13"/>
        <v>42</v>
      </c>
      <c r="N26" s="253">
        <f t="shared" si="14"/>
        <v>57.999999999999993</v>
      </c>
      <c r="O26" s="159"/>
      <c r="P26" s="146"/>
    </row>
    <row r="27" spans="1:16" s="143" customFormat="1" ht="133.5" customHeight="1">
      <c r="A27" s="248">
        <v>4</v>
      </c>
      <c r="B27" s="249" t="s">
        <v>347</v>
      </c>
      <c r="C27" s="250" t="s">
        <v>337</v>
      </c>
      <c r="D27" s="251" t="s">
        <v>348</v>
      </c>
      <c r="E27" s="250" t="s">
        <v>304</v>
      </c>
      <c r="F27" s="254" t="s">
        <v>349</v>
      </c>
      <c r="G27" s="252" t="s">
        <v>350</v>
      </c>
      <c r="H27" s="253">
        <v>25000</v>
      </c>
      <c r="I27" s="253">
        <f t="shared" si="10"/>
        <v>25000</v>
      </c>
      <c r="J27" s="253">
        <f t="shared" si="11"/>
        <v>10500</v>
      </c>
      <c r="K27" s="253">
        <f t="shared" si="12"/>
        <v>14499.999999999998</v>
      </c>
      <c r="L27" s="253">
        <v>100</v>
      </c>
      <c r="M27" s="253">
        <f t="shared" si="13"/>
        <v>42</v>
      </c>
      <c r="N27" s="253">
        <f t="shared" si="14"/>
        <v>57.999999999999993</v>
      </c>
      <c r="O27" s="159"/>
      <c r="P27" s="146"/>
    </row>
    <row r="28" spans="1:16" s="143" customFormat="1" ht="152.25" customHeight="1">
      <c r="A28" s="248">
        <v>5</v>
      </c>
      <c r="B28" s="249" t="s">
        <v>351</v>
      </c>
      <c r="C28" s="250" t="s">
        <v>337</v>
      </c>
      <c r="D28" s="251" t="s">
        <v>352</v>
      </c>
      <c r="E28" s="250" t="s">
        <v>304</v>
      </c>
      <c r="F28" s="254" t="s">
        <v>353</v>
      </c>
      <c r="G28" s="252" t="s">
        <v>354</v>
      </c>
      <c r="H28" s="253">
        <v>29000</v>
      </c>
      <c r="I28" s="253">
        <f t="shared" si="10"/>
        <v>29000</v>
      </c>
      <c r="J28" s="253">
        <f t="shared" si="11"/>
        <v>12180</v>
      </c>
      <c r="K28" s="253">
        <f t="shared" si="12"/>
        <v>16820</v>
      </c>
      <c r="L28" s="253">
        <v>100</v>
      </c>
      <c r="M28" s="253">
        <f t="shared" si="13"/>
        <v>42</v>
      </c>
      <c r="N28" s="253">
        <f t="shared" si="14"/>
        <v>57.999999999999993</v>
      </c>
      <c r="O28" s="159"/>
      <c r="P28" s="146"/>
    </row>
    <row r="29" spans="1:16" s="143" customFormat="1" ht="150" customHeight="1">
      <c r="A29" s="248">
        <v>6</v>
      </c>
      <c r="B29" s="249" t="s">
        <v>355</v>
      </c>
      <c r="C29" s="250" t="s">
        <v>337</v>
      </c>
      <c r="D29" s="251" t="s">
        <v>356</v>
      </c>
      <c r="E29" s="250" t="s">
        <v>304</v>
      </c>
      <c r="F29" s="254" t="s">
        <v>357</v>
      </c>
      <c r="G29" s="252" t="s">
        <v>358</v>
      </c>
      <c r="H29" s="253">
        <v>24000</v>
      </c>
      <c r="I29" s="253">
        <f t="shared" si="10"/>
        <v>24000</v>
      </c>
      <c r="J29" s="253">
        <f t="shared" si="11"/>
        <v>10080</v>
      </c>
      <c r="K29" s="253">
        <f t="shared" si="12"/>
        <v>13919.999999999998</v>
      </c>
      <c r="L29" s="253">
        <v>100</v>
      </c>
      <c r="M29" s="253">
        <f t="shared" si="13"/>
        <v>42</v>
      </c>
      <c r="N29" s="253">
        <f t="shared" si="14"/>
        <v>57.999999999999993</v>
      </c>
      <c r="O29" s="159"/>
      <c r="P29" s="146"/>
    </row>
    <row r="30" spans="1:16" s="143" customFormat="1" ht="157.5" customHeight="1">
      <c r="A30" s="248">
        <v>7</v>
      </c>
      <c r="B30" s="249" t="s">
        <v>359</v>
      </c>
      <c r="C30" s="250" t="s">
        <v>337</v>
      </c>
      <c r="D30" s="251" t="s">
        <v>360</v>
      </c>
      <c r="E30" s="250" t="s">
        <v>304</v>
      </c>
      <c r="F30" s="254" t="s">
        <v>361</v>
      </c>
      <c r="G30" s="252" t="s">
        <v>362</v>
      </c>
      <c r="H30" s="253">
        <v>27000</v>
      </c>
      <c r="I30" s="253">
        <f t="shared" si="10"/>
        <v>27000</v>
      </c>
      <c r="J30" s="253">
        <f t="shared" si="11"/>
        <v>11340</v>
      </c>
      <c r="K30" s="253">
        <f t="shared" si="12"/>
        <v>15659.999999999998</v>
      </c>
      <c r="L30" s="253">
        <v>100</v>
      </c>
      <c r="M30" s="253">
        <f t="shared" si="13"/>
        <v>42</v>
      </c>
      <c r="N30" s="253">
        <f t="shared" si="14"/>
        <v>57.999999999999993</v>
      </c>
      <c r="O30" s="159"/>
      <c r="P30" s="146"/>
    </row>
    <row r="31" spans="1:16" s="143" customFormat="1" ht="256.5" customHeight="1">
      <c r="A31" s="248">
        <v>8</v>
      </c>
      <c r="B31" s="249" t="s">
        <v>363</v>
      </c>
      <c r="C31" s="250" t="s">
        <v>337</v>
      </c>
      <c r="D31" s="251" t="s">
        <v>364</v>
      </c>
      <c r="E31" s="250" t="s">
        <v>304</v>
      </c>
      <c r="F31" s="255" t="s">
        <v>365</v>
      </c>
      <c r="G31" s="252" t="s">
        <v>366</v>
      </c>
      <c r="H31" s="253">
        <v>40000</v>
      </c>
      <c r="I31" s="253">
        <f t="shared" si="10"/>
        <v>40000</v>
      </c>
      <c r="J31" s="253">
        <f t="shared" si="11"/>
        <v>16800</v>
      </c>
      <c r="K31" s="253">
        <f t="shared" si="12"/>
        <v>23200</v>
      </c>
      <c r="L31" s="253">
        <v>100</v>
      </c>
      <c r="M31" s="253">
        <f t="shared" si="13"/>
        <v>42</v>
      </c>
      <c r="N31" s="253">
        <f t="shared" si="14"/>
        <v>57.999999999999993</v>
      </c>
      <c r="O31" s="159"/>
      <c r="P31" s="146"/>
    </row>
    <row r="32" spans="1:16" s="238" customFormat="1" ht="51.75" customHeight="1">
      <c r="A32" s="297" t="s">
        <v>4</v>
      </c>
      <c r="B32" s="156" t="s">
        <v>265</v>
      </c>
      <c r="C32" s="297"/>
      <c r="D32" s="297"/>
      <c r="E32" s="297"/>
      <c r="F32" s="297"/>
      <c r="G32" s="297"/>
      <c r="H32" s="157">
        <f t="shared" ref="H32:N34" si="15">H33</f>
        <v>209800</v>
      </c>
      <c r="I32" s="157">
        <f t="shared" si="15"/>
        <v>209800</v>
      </c>
      <c r="J32" s="157">
        <f t="shared" si="15"/>
        <v>88116</v>
      </c>
      <c r="K32" s="157">
        <f t="shared" si="15"/>
        <v>121684</v>
      </c>
      <c r="L32" s="157">
        <f t="shared" si="15"/>
        <v>19825</v>
      </c>
      <c r="M32" s="157">
        <f t="shared" si="15"/>
        <v>8167</v>
      </c>
      <c r="N32" s="157">
        <f t="shared" si="15"/>
        <v>11658</v>
      </c>
      <c r="O32" s="297"/>
      <c r="P32" s="237"/>
    </row>
    <row r="33" spans="1:16" s="143" customFormat="1" ht="135.75" customHeight="1">
      <c r="A33" s="297">
        <v>1</v>
      </c>
      <c r="B33" s="156" t="s">
        <v>266</v>
      </c>
      <c r="C33" s="297"/>
      <c r="D33" s="297"/>
      <c r="E33" s="297"/>
      <c r="F33" s="297"/>
      <c r="G33" s="297"/>
      <c r="H33" s="157">
        <f t="shared" si="15"/>
        <v>209800</v>
      </c>
      <c r="I33" s="157">
        <f t="shared" si="15"/>
        <v>209800</v>
      </c>
      <c r="J33" s="157">
        <f t="shared" si="15"/>
        <v>88116</v>
      </c>
      <c r="K33" s="157">
        <f t="shared" si="15"/>
        <v>121684</v>
      </c>
      <c r="L33" s="157">
        <f t="shared" si="15"/>
        <v>19825</v>
      </c>
      <c r="M33" s="157">
        <f t="shared" si="15"/>
        <v>8167</v>
      </c>
      <c r="N33" s="157">
        <f t="shared" si="15"/>
        <v>11658</v>
      </c>
      <c r="O33" s="297"/>
      <c r="P33" s="146"/>
    </row>
    <row r="34" spans="1:16" s="143" customFormat="1" ht="66.75" customHeight="1">
      <c r="A34" s="297" t="s">
        <v>201</v>
      </c>
      <c r="B34" s="155" t="s">
        <v>267</v>
      </c>
      <c r="C34" s="172"/>
      <c r="D34" s="172"/>
      <c r="E34" s="173"/>
      <c r="F34" s="175"/>
      <c r="G34" s="175"/>
      <c r="H34" s="157">
        <f t="shared" si="15"/>
        <v>209800</v>
      </c>
      <c r="I34" s="157">
        <f t="shared" si="15"/>
        <v>209800</v>
      </c>
      <c r="J34" s="157">
        <f t="shared" si="15"/>
        <v>88116</v>
      </c>
      <c r="K34" s="157">
        <f t="shared" si="15"/>
        <v>121684</v>
      </c>
      <c r="L34" s="157">
        <f t="shared" si="15"/>
        <v>19825</v>
      </c>
      <c r="M34" s="157">
        <f t="shared" si="15"/>
        <v>8167</v>
      </c>
      <c r="N34" s="157">
        <f t="shared" si="15"/>
        <v>11658</v>
      </c>
      <c r="O34" s="159"/>
      <c r="P34" s="146"/>
    </row>
    <row r="35" spans="1:16" s="143" customFormat="1" ht="138" customHeight="1">
      <c r="A35" s="160" t="s">
        <v>202</v>
      </c>
      <c r="B35" s="176" t="s">
        <v>268</v>
      </c>
      <c r="C35" s="177"/>
      <c r="D35" s="178"/>
      <c r="E35" s="177"/>
      <c r="F35" s="179"/>
      <c r="G35" s="179"/>
      <c r="H35" s="157">
        <f>SUM(H36:H45)</f>
        <v>209800</v>
      </c>
      <c r="I35" s="157">
        <f t="shared" ref="I35:N35" si="16">SUM(I36:I45)</f>
        <v>209800</v>
      </c>
      <c r="J35" s="157">
        <f t="shared" si="16"/>
        <v>88116</v>
      </c>
      <c r="K35" s="157">
        <f t="shared" si="16"/>
        <v>121684</v>
      </c>
      <c r="L35" s="157">
        <f t="shared" si="16"/>
        <v>19825</v>
      </c>
      <c r="M35" s="157">
        <f t="shared" si="16"/>
        <v>8167</v>
      </c>
      <c r="N35" s="157">
        <f t="shared" si="16"/>
        <v>11658</v>
      </c>
      <c r="O35" s="160"/>
      <c r="P35" s="146"/>
    </row>
    <row r="36" spans="1:16" s="150" customFormat="1" ht="77.25" customHeight="1">
      <c r="A36" s="180" t="s">
        <v>126</v>
      </c>
      <c r="B36" s="181" t="s">
        <v>488</v>
      </c>
      <c r="C36" s="182" t="s">
        <v>265</v>
      </c>
      <c r="D36" s="182" t="s">
        <v>489</v>
      </c>
      <c r="E36" s="182" t="s">
        <v>304</v>
      </c>
      <c r="F36" s="183" t="s">
        <v>490</v>
      </c>
      <c r="G36" s="183" t="s">
        <v>367</v>
      </c>
      <c r="H36" s="243">
        <v>10000</v>
      </c>
      <c r="I36" s="243">
        <v>10000</v>
      </c>
      <c r="J36" s="243">
        <v>4000</v>
      </c>
      <c r="K36" s="243">
        <v>6000</v>
      </c>
      <c r="L36" s="243"/>
      <c r="M36" s="243"/>
      <c r="N36" s="243"/>
      <c r="O36" s="180"/>
      <c r="P36" s="151"/>
    </row>
    <row r="37" spans="1:16" s="150" customFormat="1" ht="99.75" customHeight="1">
      <c r="A37" s="180" t="s">
        <v>126</v>
      </c>
      <c r="B37" s="181" t="s">
        <v>491</v>
      </c>
      <c r="C37" s="182" t="s">
        <v>265</v>
      </c>
      <c r="D37" s="182" t="s">
        <v>23</v>
      </c>
      <c r="E37" s="182" t="s">
        <v>304</v>
      </c>
      <c r="F37" s="183" t="s">
        <v>492</v>
      </c>
      <c r="G37" s="183" t="s">
        <v>367</v>
      </c>
      <c r="H37" s="243">
        <v>11000</v>
      </c>
      <c r="I37" s="243">
        <v>11000</v>
      </c>
      <c r="J37" s="243">
        <v>5000</v>
      </c>
      <c r="K37" s="243">
        <v>6000</v>
      </c>
      <c r="L37" s="243"/>
      <c r="M37" s="243"/>
      <c r="N37" s="243"/>
      <c r="O37" s="180"/>
      <c r="P37" s="151"/>
    </row>
    <row r="38" spans="1:16" s="150" customFormat="1" ht="207" customHeight="1">
      <c r="A38" s="184" t="s">
        <v>126</v>
      </c>
      <c r="B38" s="181" t="s">
        <v>368</v>
      </c>
      <c r="C38" s="182" t="s">
        <v>265</v>
      </c>
      <c r="D38" s="182" t="s">
        <v>136</v>
      </c>
      <c r="E38" s="182" t="s">
        <v>304</v>
      </c>
      <c r="F38" s="185" t="s">
        <v>369</v>
      </c>
      <c r="G38" s="185" t="s">
        <v>370</v>
      </c>
      <c r="H38" s="243">
        <v>40000</v>
      </c>
      <c r="I38" s="243">
        <v>40000</v>
      </c>
      <c r="J38" s="244">
        <v>16800</v>
      </c>
      <c r="K38" s="244">
        <v>23200</v>
      </c>
      <c r="L38" s="186">
        <v>2500</v>
      </c>
      <c r="M38" s="187">
        <v>1050</v>
      </c>
      <c r="N38" s="187">
        <v>1450</v>
      </c>
      <c r="O38" s="245"/>
      <c r="P38" s="151"/>
    </row>
    <row r="39" spans="1:16" s="150" customFormat="1" ht="63.75" customHeight="1">
      <c r="A39" s="184"/>
      <c r="B39" s="188" t="s">
        <v>493</v>
      </c>
      <c r="C39" s="182" t="s">
        <v>265</v>
      </c>
      <c r="D39" s="189" t="s">
        <v>86</v>
      </c>
      <c r="E39" s="182" t="s">
        <v>304</v>
      </c>
      <c r="F39" s="188" t="s">
        <v>494</v>
      </c>
      <c r="G39" s="183" t="s">
        <v>367</v>
      </c>
      <c r="H39" s="243">
        <v>40000</v>
      </c>
      <c r="I39" s="243">
        <v>40000</v>
      </c>
      <c r="J39" s="244">
        <v>16500</v>
      </c>
      <c r="K39" s="244">
        <v>23500</v>
      </c>
      <c r="L39" s="186"/>
      <c r="M39" s="187"/>
      <c r="N39" s="187"/>
      <c r="O39" s="245"/>
      <c r="P39" s="151"/>
    </row>
    <row r="40" spans="1:16" s="150" customFormat="1" ht="102.75" customHeight="1">
      <c r="A40" s="184" t="s">
        <v>126</v>
      </c>
      <c r="B40" s="181" t="s">
        <v>495</v>
      </c>
      <c r="C40" s="182" t="s">
        <v>265</v>
      </c>
      <c r="D40" s="182" t="s">
        <v>117</v>
      </c>
      <c r="E40" s="182" t="s">
        <v>304</v>
      </c>
      <c r="F40" s="183" t="s">
        <v>496</v>
      </c>
      <c r="G40" s="183" t="s">
        <v>497</v>
      </c>
      <c r="H40" s="243">
        <v>25000</v>
      </c>
      <c r="I40" s="243">
        <v>25000</v>
      </c>
      <c r="J40" s="244">
        <v>10500</v>
      </c>
      <c r="K40" s="244">
        <v>14500</v>
      </c>
      <c r="L40" s="186">
        <v>2525</v>
      </c>
      <c r="M40" s="187">
        <v>1061</v>
      </c>
      <c r="N40" s="187">
        <v>1464</v>
      </c>
      <c r="O40" s="245"/>
      <c r="P40" s="151"/>
    </row>
    <row r="41" spans="1:16" s="238" customFormat="1" ht="112.5" customHeight="1">
      <c r="A41" s="184" t="s">
        <v>126</v>
      </c>
      <c r="B41" s="181" t="s">
        <v>371</v>
      </c>
      <c r="C41" s="182" t="s">
        <v>265</v>
      </c>
      <c r="D41" s="182" t="s">
        <v>104</v>
      </c>
      <c r="E41" s="182" t="s">
        <v>304</v>
      </c>
      <c r="F41" s="190" t="s">
        <v>372</v>
      </c>
      <c r="G41" s="183" t="s">
        <v>367</v>
      </c>
      <c r="H41" s="243">
        <v>15000</v>
      </c>
      <c r="I41" s="243">
        <v>15000</v>
      </c>
      <c r="J41" s="244">
        <v>5000</v>
      </c>
      <c r="K41" s="244">
        <v>10000</v>
      </c>
      <c r="L41" s="186">
        <f>M41+N41</f>
        <v>5000</v>
      </c>
      <c r="M41" s="187">
        <v>2100</v>
      </c>
      <c r="N41" s="187">
        <v>2900</v>
      </c>
      <c r="O41" s="245"/>
      <c r="P41" s="237"/>
    </row>
    <row r="42" spans="1:16" s="150" customFormat="1" ht="153.75" customHeight="1">
      <c r="A42" s="184"/>
      <c r="B42" s="181" t="s">
        <v>498</v>
      </c>
      <c r="C42" s="182" t="s">
        <v>265</v>
      </c>
      <c r="D42" s="189" t="s">
        <v>499</v>
      </c>
      <c r="E42" s="182" t="s">
        <v>304</v>
      </c>
      <c r="F42" s="188" t="s">
        <v>500</v>
      </c>
      <c r="G42" s="183" t="s">
        <v>367</v>
      </c>
      <c r="H42" s="243">
        <v>29000</v>
      </c>
      <c r="I42" s="243">
        <v>29000</v>
      </c>
      <c r="J42" s="244">
        <v>12000</v>
      </c>
      <c r="K42" s="244">
        <v>17000</v>
      </c>
      <c r="L42" s="186"/>
      <c r="M42" s="187"/>
      <c r="N42" s="187"/>
      <c r="O42" s="245"/>
      <c r="P42" s="151"/>
    </row>
    <row r="43" spans="1:16" s="150" customFormat="1" ht="153.75" customHeight="1">
      <c r="A43" s="184"/>
      <c r="B43" s="181" t="s">
        <v>501</v>
      </c>
      <c r="C43" s="182" t="s">
        <v>265</v>
      </c>
      <c r="D43" s="182" t="s">
        <v>103</v>
      </c>
      <c r="E43" s="182" t="s">
        <v>502</v>
      </c>
      <c r="F43" s="188" t="s">
        <v>503</v>
      </c>
      <c r="G43" s="183"/>
      <c r="H43" s="243">
        <v>20000</v>
      </c>
      <c r="I43" s="243">
        <v>20000</v>
      </c>
      <c r="J43" s="243">
        <v>10000</v>
      </c>
      <c r="K43" s="243">
        <v>10000</v>
      </c>
      <c r="L43" s="243">
        <v>2674</v>
      </c>
      <c r="M43" s="243">
        <v>1730</v>
      </c>
      <c r="N43" s="243">
        <v>944</v>
      </c>
      <c r="O43" s="245"/>
      <c r="P43" s="151"/>
    </row>
    <row r="44" spans="1:16" s="150" customFormat="1" ht="96.75" customHeight="1">
      <c r="A44" s="184" t="s">
        <v>126</v>
      </c>
      <c r="B44" s="181" t="s">
        <v>373</v>
      </c>
      <c r="C44" s="182" t="s">
        <v>265</v>
      </c>
      <c r="D44" s="182" t="s">
        <v>24</v>
      </c>
      <c r="E44" s="182" t="s">
        <v>304</v>
      </c>
      <c r="F44" s="190" t="s">
        <v>374</v>
      </c>
      <c r="G44" s="183" t="s">
        <v>367</v>
      </c>
      <c r="H44" s="243">
        <v>10000</v>
      </c>
      <c r="I44" s="243">
        <v>10000</v>
      </c>
      <c r="J44" s="244">
        <v>4200</v>
      </c>
      <c r="K44" s="244">
        <v>5800</v>
      </c>
      <c r="L44" s="186">
        <v>2126</v>
      </c>
      <c r="M44" s="187">
        <v>126</v>
      </c>
      <c r="N44" s="187">
        <v>2000</v>
      </c>
      <c r="O44" s="245"/>
      <c r="P44" s="151"/>
    </row>
    <row r="45" spans="1:16" s="150" customFormat="1" ht="90.75" customHeight="1">
      <c r="A45" s="184" t="s">
        <v>126</v>
      </c>
      <c r="B45" s="285" t="s">
        <v>514</v>
      </c>
      <c r="C45" s="286" t="s">
        <v>265</v>
      </c>
      <c r="D45" s="286" t="s">
        <v>515</v>
      </c>
      <c r="E45" s="287" t="s">
        <v>304</v>
      </c>
      <c r="F45" s="288" t="s">
        <v>516</v>
      </c>
      <c r="G45" s="288" t="s">
        <v>367</v>
      </c>
      <c r="H45" s="243">
        <f t="shared" ref="H45" si="17">I45</f>
        <v>9800</v>
      </c>
      <c r="I45" s="243">
        <f t="shared" ref="I45" si="18">J45+K45</f>
        <v>9800</v>
      </c>
      <c r="J45" s="244">
        <v>4116</v>
      </c>
      <c r="K45" s="244">
        <v>5684</v>
      </c>
      <c r="L45" s="186">
        <f>M45+N45</f>
        <v>5000</v>
      </c>
      <c r="M45" s="187">
        <v>2100</v>
      </c>
      <c r="N45" s="187">
        <v>2900</v>
      </c>
      <c r="O45" s="245"/>
      <c r="P45" s="151"/>
    </row>
    <row r="46" spans="1:16" s="143" customFormat="1" ht="53.25" customHeight="1">
      <c r="A46" s="152" t="s">
        <v>249</v>
      </c>
      <c r="B46" s="155" t="s">
        <v>269</v>
      </c>
      <c r="C46" s="152"/>
      <c r="D46" s="153"/>
      <c r="E46" s="152"/>
      <c r="F46" s="152"/>
      <c r="G46" s="153"/>
      <c r="H46" s="191">
        <f t="shared" ref="H46:N47" si="19">H47</f>
        <v>167000</v>
      </c>
      <c r="I46" s="191">
        <f t="shared" si="19"/>
        <v>167000</v>
      </c>
      <c r="J46" s="191">
        <f t="shared" si="19"/>
        <v>70140</v>
      </c>
      <c r="K46" s="191">
        <f t="shared" si="19"/>
        <v>96860</v>
      </c>
      <c r="L46" s="191">
        <f t="shared" si="19"/>
        <v>11725</v>
      </c>
      <c r="M46" s="191">
        <f t="shared" si="19"/>
        <v>4903</v>
      </c>
      <c r="N46" s="191">
        <f t="shared" si="19"/>
        <v>6822</v>
      </c>
      <c r="O46" s="192"/>
      <c r="P46" s="146"/>
    </row>
    <row r="47" spans="1:16" s="143" customFormat="1" ht="112.5" customHeight="1">
      <c r="A47" s="297">
        <v>1</v>
      </c>
      <c r="B47" s="156" t="s">
        <v>199</v>
      </c>
      <c r="C47" s="172"/>
      <c r="D47" s="172"/>
      <c r="E47" s="173"/>
      <c r="F47" s="193"/>
      <c r="G47" s="193"/>
      <c r="H47" s="194">
        <f t="shared" si="19"/>
        <v>167000</v>
      </c>
      <c r="I47" s="194">
        <f t="shared" si="19"/>
        <v>167000</v>
      </c>
      <c r="J47" s="194">
        <f t="shared" si="19"/>
        <v>70140</v>
      </c>
      <c r="K47" s="194">
        <f t="shared" si="19"/>
        <v>96860</v>
      </c>
      <c r="L47" s="194">
        <f t="shared" si="19"/>
        <v>11725</v>
      </c>
      <c r="M47" s="194">
        <f t="shared" si="19"/>
        <v>4903</v>
      </c>
      <c r="N47" s="194">
        <f t="shared" si="19"/>
        <v>6822</v>
      </c>
      <c r="O47" s="297"/>
      <c r="P47" s="146"/>
    </row>
    <row r="48" spans="1:16" s="143" customFormat="1" ht="61.5" customHeight="1">
      <c r="A48" s="297" t="s">
        <v>201</v>
      </c>
      <c r="B48" s="156" t="s">
        <v>270</v>
      </c>
      <c r="C48" s="297"/>
      <c r="D48" s="297"/>
      <c r="E48" s="297"/>
      <c r="F48" s="297"/>
      <c r="G48" s="195"/>
      <c r="H48" s="157">
        <f t="shared" ref="H48:N48" si="20">H49+H52</f>
        <v>167000</v>
      </c>
      <c r="I48" s="157">
        <f t="shared" si="20"/>
        <v>167000</v>
      </c>
      <c r="J48" s="157">
        <f t="shared" si="20"/>
        <v>70140</v>
      </c>
      <c r="K48" s="157">
        <f t="shared" si="20"/>
        <v>96860</v>
      </c>
      <c r="L48" s="157">
        <f t="shared" si="20"/>
        <v>11725</v>
      </c>
      <c r="M48" s="157">
        <f t="shared" si="20"/>
        <v>4903</v>
      </c>
      <c r="N48" s="157">
        <f t="shared" si="20"/>
        <v>6822</v>
      </c>
      <c r="O48" s="297"/>
      <c r="P48" s="146"/>
    </row>
    <row r="49" spans="1:20" s="143" customFormat="1" ht="90.75" customHeight="1">
      <c r="A49" s="160" t="s">
        <v>202</v>
      </c>
      <c r="B49" s="161" t="s">
        <v>271</v>
      </c>
      <c r="C49" s="160"/>
      <c r="D49" s="160"/>
      <c r="E49" s="160"/>
      <c r="F49" s="160"/>
      <c r="G49" s="160"/>
      <c r="H49" s="196">
        <f t="shared" ref="H49:N49" si="21">SUM(H50:H51)</f>
        <v>48000</v>
      </c>
      <c r="I49" s="196">
        <f t="shared" si="21"/>
        <v>48000</v>
      </c>
      <c r="J49" s="196">
        <f t="shared" si="21"/>
        <v>20160</v>
      </c>
      <c r="K49" s="196">
        <f t="shared" si="21"/>
        <v>27840</v>
      </c>
      <c r="L49" s="196">
        <f t="shared" si="21"/>
        <v>4000</v>
      </c>
      <c r="M49" s="196">
        <f t="shared" si="21"/>
        <v>1680</v>
      </c>
      <c r="N49" s="196">
        <f t="shared" si="21"/>
        <v>2320</v>
      </c>
      <c r="O49" s="160"/>
      <c r="P49" s="146"/>
    </row>
    <row r="50" spans="1:20" s="143" customFormat="1" ht="205.5" customHeight="1">
      <c r="A50" s="159" t="s">
        <v>375</v>
      </c>
      <c r="B50" s="169" t="s">
        <v>376</v>
      </c>
      <c r="C50" s="159" t="s">
        <v>269</v>
      </c>
      <c r="D50" s="159" t="s">
        <v>377</v>
      </c>
      <c r="E50" s="159" t="s">
        <v>304</v>
      </c>
      <c r="F50" s="159" t="s">
        <v>378</v>
      </c>
      <c r="G50" s="169" t="s">
        <v>379</v>
      </c>
      <c r="H50" s="157">
        <f>I50</f>
        <v>30000</v>
      </c>
      <c r="I50" s="157">
        <f>J50+K50</f>
        <v>30000</v>
      </c>
      <c r="J50" s="166">
        <v>12600</v>
      </c>
      <c r="K50" s="166">
        <v>17400</v>
      </c>
      <c r="L50" s="166">
        <f>M50+N50</f>
        <v>3000</v>
      </c>
      <c r="M50" s="166">
        <v>1260</v>
      </c>
      <c r="N50" s="166">
        <v>1740</v>
      </c>
      <c r="O50" s="159"/>
      <c r="P50" s="146"/>
    </row>
    <row r="51" spans="1:20" s="143" customFormat="1" ht="187.5" customHeight="1">
      <c r="A51" s="159" t="s">
        <v>375</v>
      </c>
      <c r="B51" s="169" t="s">
        <v>380</v>
      </c>
      <c r="C51" s="159" t="s">
        <v>269</v>
      </c>
      <c r="D51" s="159" t="s">
        <v>381</v>
      </c>
      <c r="E51" s="159" t="s">
        <v>304</v>
      </c>
      <c r="F51" s="159" t="s">
        <v>382</v>
      </c>
      <c r="G51" s="169" t="s">
        <v>383</v>
      </c>
      <c r="H51" s="157">
        <f t="shared" ref="H51:H95" si="22">I51</f>
        <v>18000</v>
      </c>
      <c r="I51" s="157">
        <f t="shared" ref="I51:I95" si="23">J51+K51</f>
        <v>18000</v>
      </c>
      <c r="J51" s="166">
        <v>7560</v>
      </c>
      <c r="K51" s="166">
        <v>10440</v>
      </c>
      <c r="L51" s="166">
        <f>M51+N51</f>
        <v>1000</v>
      </c>
      <c r="M51" s="166">
        <v>420</v>
      </c>
      <c r="N51" s="166">
        <v>580</v>
      </c>
      <c r="O51" s="297"/>
      <c r="P51" s="146"/>
    </row>
    <row r="52" spans="1:20" s="144" customFormat="1" ht="135.75" customHeight="1">
      <c r="A52" s="160" t="s">
        <v>332</v>
      </c>
      <c r="B52" s="161" t="s">
        <v>521</v>
      </c>
      <c r="C52" s="197"/>
      <c r="D52" s="197"/>
      <c r="E52" s="197"/>
      <c r="F52" s="197"/>
      <c r="G52" s="197"/>
      <c r="H52" s="196">
        <f t="shared" ref="H52:N52" si="24">SUM(H53:H55)</f>
        <v>119000</v>
      </c>
      <c r="I52" s="196">
        <f t="shared" si="24"/>
        <v>119000</v>
      </c>
      <c r="J52" s="196">
        <f t="shared" si="24"/>
        <v>49980</v>
      </c>
      <c r="K52" s="196">
        <f t="shared" si="24"/>
        <v>69020</v>
      </c>
      <c r="L52" s="196">
        <f t="shared" si="24"/>
        <v>7725</v>
      </c>
      <c r="M52" s="196">
        <f t="shared" si="24"/>
        <v>3223</v>
      </c>
      <c r="N52" s="196">
        <f t="shared" si="24"/>
        <v>4502</v>
      </c>
      <c r="O52" s="160"/>
      <c r="P52" s="147"/>
    </row>
    <row r="53" spans="1:20" s="143" customFormat="1" ht="195" customHeight="1">
      <c r="A53" s="297" t="s">
        <v>126</v>
      </c>
      <c r="B53" s="169" t="s">
        <v>384</v>
      </c>
      <c r="C53" s="159" t="s">
        <v>269</v>
      </c>
      <c r="D53" s="159" t="s">
        <v>98</v>
      </c>
      <c r="E53" s="159" t="s">
        <v>304</v>
      </c>
      <c r="F53" s="159" t="s">
        <v>385</v>
      </c>
      <c r="G53" s="198" t="s">
        <v>386</v>
      </c>
      <c r="H53" s="157">
        <f t="shared" si="22"/>
        <v>22000</v>
      </c>
      <c r="I53" s="157">
        <f t="shared" si="23"/>
        <v>22000</v>
      </c>
      <c r="J53" s="166">
        <v>9240</v>
      </c>
      <c r="K53" s="166">
        <v>12760</v>
      </c>
      <c r="L53" s="166">
        <f>M53+N53</f>
        <v>2000</v>
      </c>
      <c r="M53" s="166">
        <v>840</v>
      </c>
      <c r="N53" s="166">
        <v>1160</v>
      </c>
      <c r="O53" s="297"/>
      <c r="P53" s="146"/>
    </row>
    <row r="54" spans="1:20" s="143" customFormat="1" ht="179.25" customHeight="1">
      <c r="A54" s="156" t="s">
        <v>126</v>
      </c>
      <c r="B54" s="169" t="s">
        <v>387</v>
      </c>
      <c r="C54" s="169" t="s">
        <v>269</v>
      </c>
      <c r="D54" s="169" t="s">
        <v>97</v>
      </c>
      <c r="E54" s="159" t="s">
        <v>304</v>
      </c>
      <c r="F54" s="169" t="s">
        <v>388</v>
      </c>
      <c r="G54" s="198" t="s">
        <v>389</v>
      </c>
      <c r="H54" s="157">
        <f t="shared" si="22"/>
        <v>85000</v>
      </c>
      <c r="I54" s="157">
        <f t="shared" si="23"/>
        <v>85000</v>
      </c>
      <c r="J54" s="166">
        <v>35700</v>
      </c>
      <c r="K54" s="166">
        <v>49300</v>
      </c>
      <c r="L54" s="166">
        <f>M54+N54</f>
        <v>4725</v>
      </c>
      <c r="M54" s="166">
        <f>840+1123</f>
        <v>1963</v>
      </c>
      <c r="N54" s="166">
        <f>1160+1602</f>
        <v>2762</v>
      </c>
      <c r="O54" s="297"/>
      <c r="P54" s="146"/>
    </row>
    <row r="55" spans="1:20" s="143" customFormat="1" ht="117.75" customHeight="1">
      <c r="A55" s="297" t="s">
        <v>126</v>
      </c>
      <c r="B55" s="199" t="s">
        <v>390</v>
      </c>
      <c r="C55" s="162" t="s">
        <v>391</v>
      </c>
      <c r="D55" s="247" t="s">
        <v>392</v>
      </c>
      <c r="E55" s="159" t="s">
        <v>304</v>
      </c>
      <c r="F55" s="164" t="s">
        <v>504</v>
      </c>
      <c r="G55" s="200" t="s">
        <v>393</v>
      </c>
      <c r="H55" s="157">
        <f>I55</f>
        <v>12000</v>
      </c>
      <c r="I55" s="157">
        <f>J55+K55</f>
        <v>12000</v>
      </c>
      <c r="J55" s="166">
        <v>5040</v>
      </c>
      <c r="K55" s="166">
        <v>6960</v>
      </c>
      <c r="L55" s="166">
        <f>M55+N55</f>
        <v>1000</v>
      </c>
      <c r="M55" s="166">
        <v>420</v>
      </c>
      <c r="N55" s="166">
        <f>580</f>
        <v>580</v>
      </c>
      <c r="O55" s="159"/>
      <c r="P55" s="146"/>
    </row>
    <row r="56" spans="1:20" s="238" customFormat="1" ht="54" customHeight="1">
      <c r="A56" s="297" t="s">
        <v>272</v>
      </c>
      <c r="B56" s="201" t="s">
        <v>273</v>
      </c>
      <c r="C56" s="297"/>
      <c r="D56" s="297"/>
      <c r="E56" s="297"/>
      <c r="F56" s="297"/>
      <c r="G56" s="297"/>
      <c r="H56" s="157">
        <f t="shared" ref="H56:N58" si="25">H57</f>
        <v>19854</v>
      </c>
      <c r="I56" s="157">
        <f t="shared" si="25"/>
        <v>19854</v>
      </c>
      <c r="J56" s="157">
        <f t="shared" si="25"/>
        <v>8338.68</v>
      </c>
      <c r="K56" s="157">
        <f t="shared" si="25"/>
        <v>11515.32</v>
      </c>
      <c r="L56" s="157">
        <f t="shared" si="25"/>
        <v>5000</v>
      </c>
      <c r="M56" s="157">
        <f t="shared" si="25"/>
        <v>2100</v>
      </c>
      <c r="N56" s="157">
        <f t="shared" si="25"/>
        <v>2900</v>
      </c>
      <c r="O56" s="297"/>
      <c r="P56" s="237"/>
    </row>
    <row r="57" spans="1:20" s="143" customFormat="1" ht="100.5" customHeight="1">
      <c r="A57" s="297">
        <v>1</v>
      </c>
      <c r="B57" s="156" t="s">
        <v>199</v>
      </c>
      <c r="C57" s="159"/>
      <c r="D57" s="159"/>
      <c r="E57" s="159"/>
      <c r="F57" s="159"/>
      <c r="G57" s="159"/>
      <c r="H57" s="157">
        <f t="shared" si="25"/>
        <v>19854</v>
      </c>
      <c r="I57" s="157">
        <f t="shared" si="25"/>
        <v>19854</v>
      </c>
      <c r="J57" s="157">
        <f t="shared" si="25"/>
        <v>8338.68</v>
      </c>
      <c r="K57" s="157">
        <f t="shared" si="25"/>
        <v>11515.32</v>
      </c>
      <c r="L57" s="157">
        <f t="shared" si="25"/>
        <v>5000</v>
      </c>
      <c r="M57" s="157">
        <f t="shared" si="25"/>
        <v>2100</v>
      </c>
      <c r="N57" s="157">
        <f t="shared" si="25"/>
        <v>2900</v>
      </c>
      <c r="O57" s="159"/>
      <c r="P57" s="146"/>
    </row>
    <row r="58" spans="1:20" s="146" customFormat="1" ht="76.5" customHeight="1">
      <c r="A58" s="297" t="s">
        <v>201</v>
      </c>
      <c r="B58" s="156" t="s">
        <v>270</v>
      </c>
      <c r="C58" s="159"/>
      <c r="D58" s="159"/>
      <c r="E58" s="159"/>
      <c r="F58" s="159"/>
      <c r="G58" s="159"/>
      <c r="H58" s="157">
        <f>H59</f>
        <v>19854</v>
      </c>
      <c r="I58" s="157">
        <f t="shared" si="25"/>
        <v>19854</v>
      </c>
      <c r="J58" s="157">
        <f t="shared" si="25"/>
        <v>8338.68</v>
      </c>
      <c r="K58" s="157">
        <f t="shared" si="25"/>
        <v>11515.32</v>
      </c>
      <c r="L58" s="157">
        <f t="shared" si="25"/>
        <v>5000</v>
      </c>
      <c r="M58" s="157">
        <f t="shared" si="25"/>
        <v>2100</v>
      </c>
      <c r="N58" s="157">
        <f t="shared" si="25"/>
        <v>2900</v>
      </c>
      <c r="O58" s="159"/>
      <c r="Q58" s="143"/>
      <c r="R58" s="143"/>
      <c r="S58" s="143"/>
      <c r="T58" s="143"/>
    </row>
    <row r="59" spans="1:20" s="146" customFormat="1" ht="82.5" customHeight="1">
      <c r="A59" s="160" t="s">
        <v>202</v>
      </c>
      <c r="B59" s="161" t="s">
        <v>271</v>
      </c>
      <c r="C59" s="159"/>
      <c r="D59" s="159"/>
      <c r="E59" s="159"/>
      <c r="F59" s="159"/>
      <c r="G59" s="159"/>
      <c r="H59" s="157">
        <f t="shared" ref="H59:N59" si="26">H60</f>
        <v>19854</v>
      </c>
      <c r="I59" s="157">
        <f t="shared" si="26"/>
        <v>19854</v>
      </c>
      <c r="J59" s="157">
        <f t="shared" si="26"/>
        <v>8338.68</v>
      </c>
      <c r="K59" s="157">
        <f t="shared" si="26"/>
        <v>11515.32</v>
      </c>
      <c r="L59" s="157">
        <f t="shared" si="26"/>
        <v>5000</v>
      </c>
      <c r="M59" s="157">
        <f t="shared" si="26"/>
        <v>2100</v>
      </c>
      <c r="N59" s="157">
        <f t="shared" si="26"/>
        <v>2900</v>
      </c>
      <c r="O59" s="159"/>
      <c r="Q59" s="143"/>
      <c r="R59" s="143"/>
      <c r="S59" s="143"/>
      <c r="T59" s="143"/>
    </row>
    <row r="60" spans="1:20" s="146" customFormat="1" ht="216.75" customHeight="1">
      <c r="A60" s="202" t="s">
        <v>126</v>
      </c>
      <c r="B60" s="203" t="s">
        <v>394</v>
      </c>
      <c r="C60" s="204" t="s">
        <v>273</v>
      </c>
      <c r="D60" s="204" t="s">
        <v>395</v>
      </c>
      <c r="E60" s="159" t="s">
        <v>304</v>
      </c>
      <c r="F60" s="205" t="s">
        <v>396</v>
      </c>
      <c r="G60" s="206" t="s">
        <v>534</v>
      </c>
      <c r="H60" s="157">
        <f t="shared" si="22"/>
        <v>19854</v>
      </c>
      <c r="I60" s="157">
        <f t="shared" si="23"/>
        <v>19854</v>
      </c>
      <c r="J60" s="166">
        <v>8338.68</v>
      </c>
      <c r="K60" s="166">
        <v>11515.32</v>
      </c>
      <c r="L60" s="207">
        <f>M60+N60</f>
        <v>5000</v>
      </c>
      <c r="M60" s="207">
        <v>2100</v>
      </c>
      <c r="N60" s="207">
        <v>2900</v>
      </c>
      <c r="O60" s="159"/>
      <c r="Q60" s="143"/>
      <c r="R60" s="143"/>
      <c r="S60" s="143"/>
      <c r="T60" s="143"/>
    </row>
    <row r="61" spans="1:20" s="146" customFormat="1" ht="45.75" customHeight="1">
      <c r="A61" s="297" t="s">
        <v>274</v>
      </c>
      <c r="B61" s="201" t="s">
        <v>275</v>
      </c>
      <c r="C61" s="297"/>
      <c r="D61" s="297"/>
      <c r="E61" s="297"/>
      <c r="F61" s="297"/>
      <c r="G61" s="297"/>
      <c r="H61" s="157">
        <f t="shared" ref="H61:N64" si="27">H62</f>
        <v>28000</v>
      </c>
      <c r="I61" s="157">
        <f t="shared" si="27"/>
        <v>28000</v>
      </c>
      <c r="J61" s="157">
        <f t="shared" si="27"/>
        <v>11760</v>
      </c>
      <c r="K61" s="157">
        <f t="shared" si="27"/>
        <v>16240</v>
      </c>
      <c r="L61" s="157">
        <f t="shared" si="27"/>
        <v>560</v>
      </c>
      <c r="M61" s="157">
        <f t="shared" si="27"/>
        <v>235.2</v>
      </c>
      <c r="N61" s="157">
        <f t="shared" si="27"/>
        <v>324.8</v>
      </c>
      <c r="O61" s="297"/>
      <c r="Q61" s="143"/>
      <c r="R61" s="143"/>
      <c r="S61" s="143"/>
      <c r="T61" s="143"/>
    </row>
    <row r="62" spans="1:20" s="146" customFormat="1" ht="112.5" customHeight="1">
      <c r="A62" s="297">
        <v>1</v>
      </c>
      <c r="B62" s="156" t="s">
        <v>199</v>
      </c>
      <c r="C62" s="159"/>
      <c r="D62" s="159"/>
      <c r="E62" s="159"/>
      <c r="F62" s="159"/>
      <c r="G62" s="159"/>
      <c r="H62" s="157">
        <f t="shared" si="27"/>
        <v>28000</v>
      </c>
      <c r="I62" s="157">
        <f t="shared" si="27"/>
        <v>28000</v>
      </c>
      <c r="J62" s="157">
        <f t="shared" si="27"/>
        <v>11760</v>
      </c>
      <c r="K62" s="157">
        <f t="shared" si="27"/>
        <v>16240</v>
      </c>
      <c r="L62" s="157">
        <f t="shared" si="27"/>
        <v>560</v>
      </c>
      <c r="M62" s="157">
        <f t="shared" si="27"/>
        <v>235.2</v>
      </c>
      <c r="N62" s="157">
        <f t="shared" si="27"/>
        <v>324.8</v>
      </c>
      <c r="O62" s="159"/>
      <c r="Q62" s="143"/>
      <c r="R62" s="143"/>
      <c r="S62" s="143"/>
      <c r="T62" s="143"/>
    </row>
    <row r="63" spans="1:20" s="146" customFormat="1" ht="65.25" customHeight="1">
      <c r="A63" s="297" t="s">
        <v>201</v>
      </c>
      <c r="B63" s="156" t="s">
        <v>270</v>
      </c>
      <c r="C63" s="159"/>
      <c r="D63" s="159"/>
      <c r="E63" s="159"/>
      <c r="F63" s="159"/>
      <c r="G63" s="159"/>
      <c r="H63" s="157">
        <f t="shared" si="27"/>
        <v>28000</v>
      </c>
      <c r="I63" s="157">
        <f t="shared" si="27"/>
        <v>28000</v>
      </c>
      <c r="J63" s="157">
        <f t="shared" si="27"/>
        <v>11760</v>
      </c>
      <c r="K63" s="157">
        <f t="shared" si="27"/>
        <v>16240</v>
      </c>
      <c r="L63" s="157">
        <f t="shared" si="27"/>
        <v>560</v>
      </c>
      <c r="M63" s="157">
        <f t="shared" si="27"/>
        <v>235.2</v>
      </c>
      <c r="N63" s="157">
        <f t="shared" si="27"/>
        <v>324.8</v>
      </c>
      <c r="O63" s="159"/>
      <c r="Q63" s="143"/>
      <c r="R63" s="143"/>
      <c r="S63" s="143"/>
      <c r="T63" s="143"/>
    </row>
    <row r="64" spans="1:20" s="146" customFormat="1" ht="82.5" customHeight="1">
      <c r="A64" s="160" t="s">
        <v>202</v>
      </c>
      <c r="B64" s="161" t="s">
        <v>271</v>
      </c>
      <c r="C64" s="159"/>
      <c r="D64" s="159"/>
      <c r="E64" s="159"/>
      <c r="F64" s="159"/>
      <c r="G64" s="159"/>
      <c r="H64" s="157">
        <f t="shared" si="27"/>
        <v>28000</v>
      </c>
      <c r="I64" s="157">
        <f t="shared" si="27"/>
        <v>28000</v>
      </c>
      <c r="J64" s="157">
        <f t="shared" si="27"/>
        <v>11760</v>
      </c>
      <c r="K64" s="157">
        <f t="shared" si="27"/>
        <v>16240</v>
      </c>
      <c r="L64" s="157">
        <f t="shared" si="27"/>
        <v>560</v>
      </c>
      <c r="M64" s="157">
        <f t="shared" si="27"/>
        <v>235.2</v>
      </c>
      <c r="N64" s="157">
        <f t="shared" si="27"/>
        <v>324.8</v>
      </c>
      <c r="O64" s="159"/>
      <c r="Q64" s="143"/>
      <c r="R64" s="143"/>
      <c r="S64" s="143"/>
      <c r="T64" s="143"/>
    </row>
    <row r="65" spans="1:20" s="146" customFormat="1" ht="123" customHeight="1">
      <c r="A65" s="202" t="s">
        <v>126</v>
      </c>
      <c r="B65" s="169" t="s">
        <v>397</v>
      </c>
      <c r="C65" s="208" t="s">
        <v>398</v>
      </c>
      <c r="D65" s="208" t="s">
        <v>22</v>
      </c>
      <c r="E65" s="209" t="s">
        <v>304</v>
      </c>
      <c r="F65" s="210" t="s">
        <v>399</v>
      </c>
      <c r="G65" s="211" t="s">
        <v>400</v>
      </c>
      <c r="H65" s="157">
        <f t="shared" si="22"/>
        <v>28000</v>
      </c>
      <c r="I65" s="157">
        <f t="shared" si="23"/>
        <v>28000</v>
      </c>
      <c r="J65" s="166">
        <v>11760</v>
      </c>
      <c r="K65" s="166">
        <v>16240</v>
      </c>
      <c r="L65" s="212">
        <f>M65+N65</f>
        <v>560</v>
      </c>
      <c r="M65" s="213">
        <v>235.2</v>
      </c>
      <c r="N65" s="213">
        <v>324.8</v>
      </c>
      <c r="O65" s="159"/>
      <c r="Q65" s="143"/>
      <c r="R65" s="143"/>
      <c r="S65" s="143"/>
      <c r="T65" s="143"/>
    </row>
    <row r="66" spans="1:20" s="237" customFormat="1" ht="57" customHeight="1">
      <c r="A66" s="214" t="s">
        <v>276</v>
      </c>
      <c r="B66" s="201" t="s">
        <v>277</v>
      </c>
      <c r="C66" s="208"/>
      <c r="D66" s="208"/>
      <c r="E66" s="209"/>
      <c r="F66" s="210"/>
      <c r="G66" s="211"/>
      <c r="H66" s="157">
        <f t="shared" ref="H66:N67" si="28">H67</f>
        <v>34850</v>
      </c>
      <c r="I66" s="157">
        <f t="shared" si="28"/>
        <v>34850</v>
      </c>
      <c r="J66" s="157">
        <f t="shared" si="28"/>
        <v>17441</v>
      </c>
      <c r="K66" s="157">
        <f t="shared" si="28"/>
        <v>17409</v>
      </c>
      <c r="L66" s="157">
        <f t="shared" si="28"/>
        <v>8000</v>
      </c>
      <c r="M66" s="157">
        <f t="shared" si="28"/>
        <v>3360</v>
      </c>
      <c r="N66" s="157">
        <f t="shared" si="28"/>
        <v>4640</v>
      </c>
      <c r="O66" s="159"/>
      <c r="Q66" s="238"/>
      <c r="R66" s="238"/>
      <c r="S66" s="238"/>
      <c r="T66" s="238"/>
    </row>
    <row r="67" spans="1:20" s="146" customFormat="1" ht="103.5" customHeight="1">
      <c r="A67" s="214">
        <v>1</v>
      </c>
      <c r="B67" s="156" t="s">
        <v>199</v>
      </c>
      <c r="C67" s="208"/>
      <c r="D67" s="208"/>
      <c r="E67" s="209"/>
      <c r="F67" s="210"/>
      <c r="G67" s="211"/>
      <c r="H67" s="157">
        <f t="shared" si="28"/>
        <v>34850</v>
      </c>
      <c r="I67" s="157">
        <f t="shared" si="28"/>
        <v>34850</v>
      </c>
      <c r="J67" s="157">
        <f t="shared" si="28"/>
        <v>17441</v>
      </c>
      <c r="K67" s="157">
        <f t="shared" si="28"/>
        <v>17409</v>
      </c>
      <c r="L67" s="157">
        <f t="shared" si="28"/>
        <v>8000</v>
      </c>
      <c r="M67" s="157">
        <f t="shared" si="28"/>
        <v>3360</v>
      </c>
      <c r="N67" s="157">
        <f t="shared" si="28"/>
        <v>4640</v>
      </c>
      <c r="O67" s="159"/>
      <c r="Q67" s="143"/>
      <c r="R67" s="143"/>
      <c r="S67" s="143"/>
      <c r="T67" s="143"/>
    </row>
    <row r="68" spans="1:20" s="146" customFormat="1" ht="69.75" customHeight="1">
      <c r="A68" s="214" t="s">
        <v>201</v>
      </c>
      <c r="B68" s="156" t="s">
        <v>270</v>
      </c>
      <c r="C68" s="208"/>
      <c r="D68" s="208"/>
      <c r="E68" s="209"/>
      <c r="F68" s="210"/>
      <c r="G68" s="211"/>
      <c r="H68" s="157">
        <f t="shared" ref="H68:N68" si="29">H69+H71</f>
        <v>34850</v>
      </c>
      <c r="I68" s="157">
        <f t="shared" si="29"/>
        <v>34850</v>
      </c>
      <c r="J68" s="157">
        <f t="shared" si="29"/>
        <v>17441</v>
      </c>
      <c r="K68" s="157">
        <f t="shared" si="29"/>
        <v>17409</v>
      </c>
      <c r="L68" s="157">
        <f t="shared" si="29"/>
        <v>8000</v>
      </c>
      <c r="M68" s="157">
        <f t="shared" si="29"/>
        <v>3360</v>
      </c>
      <c r="N68" s="157">
        <f t="shared" si="29"/>
        <v>4640</v>
      </c>
      <c r="O68" s="159"/>
      <c r="Q68" s="143"/>
      <c r="R68" s="143"/>
      <c r="S68" s="143"/>
      <c r="T68" s="143"/>
    </row>
    <row r="69" spans="1:20" s="146" customFormat="1" ht="96.75" customHeight="1">
      <c r="A69" s="160" t="s">
        <v>202</v>
      </c>
      <c r="B69" s="161" t="s">
        <v>271</v>
      </c>
      <c r="C69" s="204"/>
      <c r="D69" s="208"/>
      <c r="E69" s="209"/>
      <c r="F69" s="215"/>
      <c r="G69" s="211"/>
      <c r="H69" s="157">
        <f t="shared" ref="H69:N69" si="30">SUM(H70:H70)</f>
        <v>15000</v>
      </c>
      <c r="I69" s="157">
        <f t="shared" si="30"/>
        <v>15000</v>
      </c>
      <c r="J69" s="157">
        <f t="shared" si="30"/>
        <v>9104</v>
      </c>
      <c r="K69" s="157">
        <f t="shared" si="30"/>
        <v>5896</v>
      </c>
      <c r="L69" s="157">
        <f t="shared" si="30"/>
        <v>3000</v>
      </c>
      <c r="M69" s="157">
        <f t="shared" si="30"/>
        <v>1260</v>
      </c>
      <c r="N69" s="157">
        <f t="shared" si="30"/>
        <v>1740</v>
      </c>
      <c r="O69" s="159"/>
      <c r="Q69" s="143"/>
      <c r="R69" s="143"/>
      <c r="S69" s="143"/>
      <c r="T69" s="143"/>
    </row>
    <row r="70" spans="1:20" s="146" customFormat="1" ht="195" customHeight="1">
      <c r="A70" s="289" t="s">
        <v>126</v>
      </c>
      <c r="B70" s="290" t="s">
        <v>517</v>
      </c>
      <c r="C70" s="291" t="s">
        <v>401</v>
      </c>
      <c r="D70" s="291" t="s">
        <v>518</v>
      </c>
      <c r="E70" s="209" t="s">
        <v>304</v>
      </c>
      <c r="F70" s="292" t="s">
        <v>519</v>
      </c>
      <c r="G70" s="292" t="s">
        <v>520</v>
      </c>
      <c r="H70" s="157">
        <f>I70</f>
        <v>15000</v>
      </c>
      <c r="I70" s="293">
        <f>J70+K70</f>
        <v>15000</v>
      </c>
      <c r="J70" s="294">
        <f>6300+2804</f>
        <v>9104</v>
      </c>
      <c r="K70" s="294">
        <f>8700-2804</f>
        <v>5896</v>
      </c>
      <c r="L70" s="295">
        <f>M70+N70</f>
        <v>3000</v>
      </c>
      <c r="M70" s="296">
        <f>3000/100*42</f>
        <v>1260</v>
      </c>
      <c r="N70" s="296">
        <f>3000-M70</f>
        <v>1740</v>
      </c>
      <c r="O70" s="159"/>
      <c r="Q70" s="143"/>
      <c r="R70" s="143"/>
      <c r="S70" s="143"/>
      <c r="T70" s="143"/>
    </row>
    <row r="71" spans="1:20" s="143" customFormat="1" ht="123.75" customHeight="1">
      <c r="A71" s="216" t="s">
        <v>332</v>
      </c>
      <c r="B71" s="161" t="s">
        <v>521</v>
      </c>
      <c r="C71" s="177"/>
      <c r="D71" s="177"/>
      <c r="E71" s="217"/>
      <c r="F71" s="218"/>
      <c r="G71" s="219"/>
      <c r="H71" s="157">
        <f t="shared" ref="H71:N71" si="31">H72</f>
        <v>19850</v>
      </c>
      <c r="I71" s="157">
        <f t="shared" si="31"/>
        <v>19850</v>
      </c>
      <c r="J71" s="157">
        <f t="shared" si="31"/>
        <v>8337</v>
      </c>
      <c r="K71" s="157">
        <f t="shared" si="31"/>
        <v>11513</v>
      </c>
      <c r="L71" s="157">
        <f t="shared" si="31"/>
        <v>5000</v>
      </c>
      <c r="M71" s="157">
        <f t="shared" si="31"/>
        <v>2100</v>
      </c>
      <c r="N71" s="157">
        <f t="shared" si="31"/>
        <v>2900</v>
      </c>
      <c r="O71" s="160"/>
      <c r="P71" s="146"/>
    </row>
    <row r="72" spans="1:20" s="143" customFormat="1" ht="165" customHeight="1">
      <c r="A72" s="202" t="s">
        <v>126</v>
      </c>
      <c r="B72" s="169" t="s">
        <v>403</v>
      </c>
      <c r="C72" s="204" t="s">
        <v>277</v>
      </c>
      <c r="D72" s="208" t="s">
        <v>404</v>
      </c>
      <c r="E72" s="209" t="s">
        <v>405</v>
      </c>
      <c r="F72" s="215" t="s">
        <v>406</v>
      </c>
      <c r="G72" s="211" t="s">
        <v>407</v>
      </c>
      <c r="H72" s="157">
        <f t="shared" si="22"/>
        <v>19850</v>
      </c>
      <c r="I72" s="157">
        <f>J72+K72</f>
        <v>19850</v>
      </c>
      <c r="J72" s="166">
        <v>8337</v>
      </c>
      <c r="K72" s="166">
        <v>11513</v>
      </c>
      <c r="L72" s="212">
        <f>M72+N72</f>
        <v>5000</v>
      </c>
      <c r="M72" s="213">
        <v>2100</v>
      </c>
      <c r="N72" s="213">
        <v>2900</v>
      </c>
      <c r="O72" s="159"/>
      <c r="P72" s="146"/>
    </row>
    <row r="73" spans="1:20" s="238" customFormat="1" ht="51" customHeight="1">
      <c r="A73" s="297" t="s">
        <v>279</v>
      </c>
      <c r="B73" s="220" t="s">
        <v>280</v>
      </c>
      <c r="C73" s="297"/>
      <c r="D73" s="297"/>
      <c r="E73" s="297"/>
      <c r="F73" s="297"/>
      <c r="G73" s="297"/>
      <c r="H73" s="157">
        <f t="shared" ref="H73:N75" si="32">H74</f>
        <v>222767</v>
      </c>
      <c r="I73" s="157">
        <f t="shared" si="32"/>
        <v>222767</v>
      </c>
      <c r="J73" s="157">
        <f t="shared" si="32"/>
        <v>93562.14</v>
      </c>
      <c r="K73" s="157">
        <f t="shared" si="32"/>
        <v>129204.86</v>
      </c>
      <c r="L73" s="157">
        <f t="shared" si="32"/>
        <v>49038</v>
      </c>
      <c r="M73" s="157">
        <f t="shared" si="32"/>
        <v>21031</v>
      </c>
      <c r="N73" s="157">
        <f t="shared" si="32"/>
        <v>28007</v>
      </c>
      <c r="O73" s="158"/>
      <c r="P73" s="239"/>
      <c r="Q73" s="240"/>
    </row>
    <row r="74" spans="1:20" s="143" customFormat="1" ht="105" customHeight="1">
      <c r="A74" s="297">
        <v>1</v>
      </c>
      <c r="B74" s="156" t="s">
        <v>199</v>
      </c>
      <c r="C74" s="159"/>
      <c r="D74" s="159"/>
      <c r="E74" s="159"/>
      <c r="F74" s="159"/>
      <c r="G74" s="159"/>
      <c r="H74" s="157">
        <f t="shared" si="32"/>
        <v>222767</v>
      </c>
      <c r="I74" s="157">
        <f t="shared" si="32"/>
        <v>222767</v>
      </c>
      <c r="J74" s="157">
        <f t="shared" si="32"/>
        <v>93562.14</v>
      </c>
      <c r="K74" s="157">
        <f t="shared" si="32"/>
        <v>129204.86</v>
      </c>
      <c r="L74" s="157">
        <f t="shared" si="32"/>
        <v>49038</v>
      </c>
      <c r="M74" s="157">
        <f t="shared" si="32"/>
        <v>21031</v>
      </c>
      <c r="N74" s="157">
        <f t="shared" si="32"/>
        <v>28007</v>
      </c>
      <c r="O74" s="159"/>
      <c r="P74" s="146"/>
    </row>
    <row r="75" spans="1:20" s="143" customFormat="1" ht="90.75" customHeight="1">
      <c r="A75" s="297" t="s">
        <v>201</v>
      </c>
      <c r="B75" s="156" t="s">
        <v>270</v>
      </c>
      <c r="C75" s="159"/>
      <c r="D75" s="159"/>
      <c r="E75" s="159"/>
      <c r="F75" s="159"/>
      <c r="G75" s="159"/>
      <c r="H75" s="157">
        <f t="shared" si="32"/>
        <v>222767</v>
      </c>
      <c r="I75" s="157">
        <f t="shared" si="32"/>
        <v>222767</v>
      </c>
      <c r="J75" s="157">
        <f t="shared" si="32"/>
        <v>93562.14</v>
      </c>
      <c r="K75" s="157">
        <f t="shared" si="32"/>
        <v>129204.86</v>
      </c>
      <c r="L75" s="157">
        <f t="shared" si="32"/>
        <v>49038</v>
      </c>
      <c r="M75" s="157">
        <f t="shared" si="32"/>
        <v>21031</v>
      </c>
      <c r="N75" s="157">
        <f t="shared" si="32"/>
        <v>28007</v>
      </c>
      <c r="O75" s="159"/>
      <c r="P75" s="146"/>
    </row>
    <row r="76" spans="1:20" s="143" customFormat="1" ht="120" customHeight="1">
      <c r="A76" s="160" t="s">
        <v>202</v>
      </c>
      <c r="B76" s="161" t="s">
        <v>278</v>
      </c>
      <c r="C76" s="160"/>
      <c r="D76" s="160"/>
      <c r="E76" s="160"/>
      <c r="F76" s="160"/>
      <c r="G76" s="160"/>
      <c r="H76" s="157">
        <f t="shared" ref="H76:N76" si="33">SUM(H77:H95)</f>
        <v>222767</v>
      </c>
      <c r="I76" s="157">
        <f t="shared" si="33"/>
        <v>222767</v>
      </c>
      <c r="J76" s="157">
        <f t="shared" si="33"/>
        <v>93562.14</v>
      </c>
      <c r="K76" s="157">
        <f t="shared" si="33"/>
        <v>129204.86</v>
      </c>
      <c r="L76" s="157">
        <f t="shared" si="33"/>
        <v>49038</v>
      </c>
      <c r="M76" s="157">
        <f t="shared" si="33"/>
        <v>21031</v>
      </c>
      <c r="N76" s="157">
        <f t="shared" si="33"/>
        <v>28007</v>
      </c>
      <c r="O76" s="160"/>
      <c r="P76" s="146"/>
    </row>
    <row r="77" spans="1:20" s="238" customFormat="1" ht="231" customHeight="1">
      <c r="A77" s="221" t="s">
        <v>126</v>
      </c>
      <c r="B77" s="169" t="s">
        <v>408</v>
      </c>
      <c r="C77" s="159" t="s">
        <v>280</v>
      </c>
      <c r="D77" s="159" t="s">
        <v>409</v>
      </c>
      <c r="E77" s="209" t="s">
        <v>304</v>
      </c>
      <c r="F77" s="198" t="s">
        <v>528</v>
      </c>
      <c r="G77" s="198" t="s">
        <v>402</v>
      </c>
      <c r="H77" s="157">
        <v>25767</v>
      </c>
      <c r="I77" s="157">
        <f>J77+K77</f>
        <v>25767</v>
      </c>
      <c r="J77" s="166">
        <f>H77/100*42</f>
        <v>10822.140000000001</v>
      </c>
      <c r="K77" s="166">
        <f>H77-J77</f>
        <v>14944.859999999999</v>
      </c>
      <c r="L77" s="222">
        <f>M77+N77</f>
        <v>5814</v>
      </c>
      <c r="M77" s="222">
        <f>3035-126-172</f>
        <v>2737</v>
      </c>
      <c r="N77" s="222">
        <f>3869-174-618</f>
        <v>3077</v>
      </c>
      <c r="O77" s="159"/>
      <c r="P77" s="237"/>
    </row>
    <row r="78" spans="1:20" s="143" customFormat="1" ht="336" customHeight="1">
      <c r="A78" s="221" t="s">
        <v>126</v>
      </c>
      <c r="B78" s="169" t="s">
        <v>410</v>
      </c>
      <c r="C78" s="159" t="s">
        <v>280</v>
      </c>
      <c r="D78" s="159" t="s">
        <v>411</v>
      </c>
      <c r="E78" s="209" t="s">
        <v>304</v>
      </c>
      <c r="F78" s="169" t="s">
        <v>535</v>
      </c>
      <c r="G78" s="198" t="s">
        <v>402</v>
      </c>
      <c r="H78" s="157">
        <f t="shared" si="22"/>
        <v>20000</v>
      </c>
      <c r="I78" s="157">
        <f t="shared" si="23"/>
        <v>20000</v>
      </c>
      <c r="J78" s="166">
        <v>8400</v>
      </c>
      <c r="K78" s="166">
        <v>11600</v>
      </c>
      <c r="L78" s="222">
        <f t="shared" ref="L78:L95" si="34">M78+N78</f>
        <v>4450</v>
      </c>
      <c r="M78" s="222">
        <v>1895</v>
      </c>
      <c r="N78" s="222">
        <v>2555</v>
      </c>
      <c r="O78" s="159"/>
      <c r="P78" s="146"/>
    </row>
    <row r="79" spans="1:20" s="143" customFormat="1" ht="177.75" customHeight="1">
      <c r="A79" s="221" t="s">
        <v>126</v>
      </c>
      <c r="B79" s="169" t="s">
        <v>412</v>
      </c>
      <c r="C79" s="159" t="s">
        <v>280</v>
      </c>
      <c r="D79" s="159" t="s">
        <v>413</v>
      </c>
      <c r="E79" s="209" t="s">
        <v>304</v>
      </c>
      <c r="F79" s="198" t="s">
        <v>505</v>
      </c>
      <c r="G79" s="198" t="s">
        <v>402</v>
      </c>
      <c r="H79" s="157">
        <f t="shared" si="22"/>
        <v>12000</v>
      </c>
      <c r="I79" s="157">
        <f t="shared" si="23"/>
        <v>12000</v>
      </c>
      <c r="J79" s="166">
        <v>5040</v>
      </c>
      <c r="K79" s="166">
        <v>6960</v>
      </c>
      <c r="L79" s="222">
        <f t="shared" si="34"/>
        <v>2640</v>
      </c>
      <c r="M79" s="222">
        <v>1110</v>
      </c>
      <c r="N79" s="222">
        <v>1530</v>
      </c>
      <c r="O79" s="159"/>
      <c r="P79" s="146"/>
    </row>
    <row r="80" spans="1:20" s="143" customFormat="1" ht="174.75" customHeight="1">
      <c r="A80" s="221" t="s">
        <v>126</v>
      </c>
      <c r="B80" s="169" t="s">
        <v>414</v>
      </c>
      <c r="C80" s="159" t="s">
        <v>280</v>
      </c>
      <c r="D80" s="159" t="s">
        <v>415</v>
      </c>
      <c r="E80" s="209" t="s">
        <v>304</v>
      </c>
      <c r="F80" s="198" t="s">
        <v>506</v>
      </c>
      <c r="G80" s="198" t="s">
        <v>402</v>
      </c>
      <c r="H80" s="157">
        <f t="shared" si="22"/>
        <v>14000</v>
      </c>
      <c r="I80" s="157">
        <f t="shared" si="23"/>
        <v>14000</v>
      </c>
      <c r="J80" s="166">
        <v>5880</v>
      </c>
      <c r="K80" s="166">
        <v>8120</v>
      </c>
      <c r="L80" s="222">
        <f t="shared" si="34"/>
        <v>3075</v>
      </c>
      <c r="M80" s="222">
        <v>1290</v>
      </c>
      <c r="N80" s="222">
        <v>1785</v>
      </c>
      <c r="O80" s="159"/>
      <c r="P80" s="146"/>
    </row>
    <row r="81" spans="1:20" s="143" customFormat="1" ht="152.25" customHeight="1">
      <c r="A81" s="221" t="s">
        <v>126</v>
      </c>
      <c r="B81" s="169" t="s">
        <v>417</v>
      </c>
      <c r="C81" s="159" t="s">
        <v>280</v>
      </c>
      <c r="D81" s="159" t="s">
        <v>418</v>
      </c>
      <c r="E81" s="209" t="s">
        <v>304</v>
      </c>
      <c r="F81" s="198" t="s">
        <v>507</v>
      </c>
      <c r="G81" s="198" t="s">
        <v>402</v>
      </c>
      <c r="H81" s="157">
        <f t="shared" si="22"/>
        <v>10000</v>
      </c>
      <c r="I81" s="157">
        <f t="shared" si="23"/>
        <v>10000</v>
      </c>
      <c r="J81" s="166">
        <v>4200</v>
      </c>
      <c r="K81" s="166">
        <v>5800</v>
      </c>
      <c r="L81" s="222">
        <f t="shared" si="34"/>
        <v>2200</v>
      </c>
      <c r="M81" s="222">
        <v>924</v>
      </c>
      <c r="N81" s="222">
        <v>1276</v>
      </c>
      <c r="O81" s="159"/>
      <c r="P81" s="146"/>
    </row>
    <row r="82" spans="1:20" s="143" customFormat="1" ht="156.75" customHeight="1">
      <c r="A82" s="221" t="s">
        <v>126</v>
      </c>
      <c r="B82" s="169" t="s">
        <v>419</v>
      </c>
      <c r="C82" s="159" t="s">
        <v>280</v>
      </c>
      <c r="D82" s="159" t="s">
        <v>420</v>
      </c>
      <c r="E82" s="209" t="s">
        <v>304</v>
      </c>
      <c r="F82" s="169" t="s">
        <v>508</v>
      </c>
      <c r="G82" s="198" t="s">
        <v>402</v>
      </c>
      <c r="H82" s="157">
        <f t="shared" si="22"/>
        <v>8000</v>
      </c>
      <c r="I82" s="157">
        <f t="shared" si="23"/>
        <v>8000</v>
      </c>
      <c r="J82" s="166">
        <v>3360</v>
      </c>
      <c r="K82" s="166">
        <v>4640</v>
      </c>
      <c r="L82" s="222">
        <f t="shared" si="34"/>
        <v>1760</v>
      </c>
      <c r="M82" s="222">
        <v>739</v>
      </c>
      <c r="N82" s="222">
        <v>1021</v>
      </c>
      <c r="O82" s="159"/>
      <c r="P82" s="146"/>
    </row>
    <row r="83" spans="1:20" s="143" customFormat="1" ht="146.25" customHeight="1">
      <c r="A83" s="221" t="s">
        <v>126</v>
      </c>
      <c r="B83" s="169" t="s">
        <v>421</v>
      </c>
      <c r="C83" s="159" t="s">
        <v>280</v>
      </c>
      <c r="D83" s="159" t="s">
        <v>422</v>
      </c>
      <c r="E83" s="209" t="s">
        <v>304</v>
      </c>
      <c r="F83" s="169" t="s">
        <v>423</v>
      </c>
      <c r="G83" s="198" t="s">
        <v>402</v>
      </c>
      <c r="H83" s="157">
        <f t="shared" si="22"/>
        <v>15000</v>
      </c>
      <c r="I83" s="157">
        <f t="shared" si="23"/>
        <v>15000</v>
      </c>
      <c r="J83" s="166">
        <v>6300</v>
      </c>
      <c r="K83" s="166">
        <v>8700</v>
      </c>
      <c r="L83" s="222">
        <f t="shared" si="34"/>
        <v>3329</v>
      </c>
      <c r="M83" s="222">
        <v>1415</v>
      </c>
      <c r="N83" s="222">
        <v>1914</v>
      </c>
      <c r="O83" s="159"/>
      <c r="P83" s="146"/>
    </row>
    <row r="84" spans="1:20" s="143" customFormat="1" ht="239.25" customHeight="1">
      <c r="A84" s="221" t="s">
        <v>126</v>
      </c>
      <c r="B84" s="169" t="s">
        <v>424</v>
      </c>
      <c r="C84" s="159" t="s">
        <v>280</v>
      </c>
      <c r="D84" s="159" t="s">
        <v>425</v>
      </c>
      <c r="E84" s="209" t="s">
        <v>304</v>
      </c>
      <c r="F84" s="198" t="s">
        <v>509</v>
      </c>
      <c r="G84" s="198" t="s">
        <v>402</v>
      </c>
      <c r="H84" s="157">
        <f t="shared" si="22"/>
        <v>10000</v>
      </c>
      <c r="I84" s="157">
        <f t="shared" si="23"/>
        <v>10000</v>
      </c>
      <c r="J84" s="166">
        <v>4200</v>
      </c>
      <c r="K84" s="166">
        <v>5800</v>
      </c>
      <c r="L84" s="222">
        <f t="shared" si="34"/>
        <v>2200</v>
      </c>
      <c r="M84" s="222">
        <v>924</v>
      </c>
      <c r="N84" s="222">
        <v>1276</v>
      </c>
      <c r="O84" s="159"/>
      <c r="P84" s="146"/>
    </row>
    <row r="85" spans="1:20" s="143" customFormat="1" ht="207.75" customHeight="1">
      <c r="A85" s="221" t="s">
        <v>126</v>
      </c>
      <c r="B85" s="169" t="s">
        <v>426</v>
      </c>
      <c r="C85" s="159" t="s">
        <v>280</v>
      </c>
      <c r="D85" s="159" t="s">
        <v>427</v>
      </c>
      <c r="E85" s="209" t="s">
        <v>304</v>
      </c>
      <c r="F85" s="169" t="s">
        <v>510</v>
      </c>
      <c r="G85" s="198" t="s">
        <v>402</v>
      </c>
      <c r="H85" s="157">
        <f t="shared" si="22"/>
        <v>16000</v>
      </c>
      <c r="I85" s="157">
        <f t="shared" si="23"/>
        <v>16000</v>
      </c>
      <c r="J85" s="166">
        <v>6720</v>
      </c>
      <c r="K85" s="166">
        <v>9280</v>
      </c>
      <c r="L85" s="222">
        <f t="shared" si="34"/>
        <v>3545</v>
      </c>
      <c r="M85" s="222">
        <v>1503</v>
      </c>
      <c r="N85" s="222">
        <v>2042</v>
      </c>
      <c r="O85" s="159"/>
      <c r="P85" s="146"/>
    </row>
    <row r="86" spans="1:20" s="146" customFormat="1" ht="198.75" customHeight="1">
      <c r="A86" s="221" t="s">
        <v>126</v>
      </c>
      <c r="B86" s="169" t="s">
        <v>428</v>
      </c>
      <c r="C86" s="159" t="s">
        <v>280</v>
      </c>
      <c r="D86" s="159" t="s">
        <v>429</v>
      </c>
      <c r="E86" s="209" t="s">
        <v>304</v>
      </c>
      <c r="F86" s="198" t="s">
        <v>511</v>
      </c>
      <c r="G86" s="198" t="s">
        <v>402</v>
      </c>
      <c r="H86" s="157">
        <f t="shared" si="22"/>
        <v>20000</v>
      </c>
      <c r="I86" s="157">
        <f t="shared" si="23"/>
        <v>20000</v>
      </c>
      <c r="J86" s="166">
        <v>8400</v>
      </c>
      <c r="K86" s="166">
        <v>11600</v>
      </c>
      <c r="L86" s="222">
        <f t="shared" si="34"/>
        <v>4450</v>
      </c>
      <c r="M86" s="222">
        <v>1898</v>
      </c>
      <c r="N86" s="222">
        <v>2552</v>
      </c>
      <c r="O86" s="159"/>
      <c r="Q86" s="143"/>
      <c r="R86" s="143"/>
      <c r="S86" s="143"/>
      <c r="T86" s="143"/>
    </row>
    <row r="87" spans="1:20" s="146" customFormat="1" ht="158.25" customHeight="1">
      <c r="A87" s="221" t="s">
        <v>126</v>
      </c>
      <c r="B87" s="169" t="s">
        <v>430</v>
      </c>
      <c r="C87" s="159" t="s">
        <v>280</v>
      </c>
      <c r="D87" s="159" t="s">
        <v>431</v>
      </c>
      <c r="E87" s="209" t="s">
        <v>304</v>
      </c>
      <c r="F87" s="169" t="s">
        <v>512</v>
      </c>
      <c r="G87" s="198" t="s">
        <v>402</v>
      </c>
      <c r="H87" s="157">
        <f t="shared" si="22"/>
        <v>20000</v>
      </c>
      <c r="I87" s="157">
        <f t="shared" si="23"/>
        <v>20000</v>
      </c>
      <c r="J87" s="166">
        <v>8400</v>
      </c>
      <c r="K87" s="166">
        <v>11600</v>
      </c>
      <c r="L87" s="222">
        <f t="shared" si="34"/>
        <v>4450</v>
      </c>
      <c r="M87" s="222">
        <v>1898</v>
      </c>
      <c r="N87" s="222">
        <v>2552</v>
      </c>
      <c r="O87" s="159"/>
      <c r="Q87" s="143"/>
      <c r="R87" s="143"/>
      <c r="S87" s="143"/>
      <c r="T87" s="143"/>
    </row>
    <row r="88" spans="1:20" s="146" customFormat="1" ht="203.25" customHeight="1">
      <c r="A88" s="221" t="s">
        <v>126</v>
      </c>
      <c r="B88" s="169" t="s">
        <v>432</v>
      </c>
      <c r="C88" s="159" t="s">
        <v>280</v>
      </c>
      <c r="D88" s="159" t="s">
        <v>416</v>
      </c>
      <c r="E88" s="209" t="s">
        <v>304</v>
      </c>
      <c r="F88" s="198" t="s">
        <v>513</v>
      </c>
      <c r="G88" s="198" t="s">
        <v>402</v>
      </c>
      <c r="H88" s="157">
        <f t="shared" si="22"/>
        <v>10000</v>
      </c>
      <c r="I88" s="157">
        <f t="shared" si="23"/>
        <v>10000</v>
      </c>
      <c r="J88" s="166">
        <v>4200</v>
      </c>
      <c r="K88" s="166">
        <v>5800</v>
      </c>
      <c r="L88" s="222">
        <f t="shared" si="34"/>
        <v>2200</v>
      </c>
      <c r="M88" s="222">
        <v>924</v>
      </c>
      <c r="N88" s="222">
        <v>1276</v>
      </c>
      <c r="O88" s="159"/>
      <c r="Q88" s="143"/>
      <c r="R88" s="143"/>
      <c r="S88" s="143"/>
      <c r="T88" s="143"/>
    </row>
    <row r="89" spans="1:20" s="146" customFormat="1" ht="171.75" customHeight="1">
      <c r="A89" s="221" t="s">
        <v>126</v>
      </c>
      <c r="B89" s="169" t="s">
        <v>433</v>
      </c>
      <c r="C89" s="159" t="s">
        <v>280</v>
      </c>
      <c r="D89" s="159" t="s">
        <v>434</v>
      </c>
      <c r="E89" s="209" t="s">
        <v>304</v>
      </c>
      <c r="F89" s="169" t="s">
        <v>435</v>
      </c>
      <c r="G89" s="198" t="s">
        <v>402</v>
      </c>
      <c r="H89" s="157">
        <f t="shared" si="22"/>
        <v>18000</v>
      </c>
      <c r="I89" s="157">
        <f t="shared" si="23"/>
        <v>18000</v>
      </c>
      <c r="J89" s="166">
        <v>7560</v>
      </c>
      <c r="K89" s="166">
        <v>10440</v>
      </c>
      <c r="L89" s="222">
        <f t="shared" si="34"/>
        <v>4005</v>
      </c>
      <c r="M89" s="222">
        <v>1708</v>
      </c>
      <c r="N89" s="222">
        <v>2297</v>
      </c>
      <c r="O89" s="159"/>
      <c r="Q89" s="143"/>
      <c r="R89" s="143"/>
      <c r="S89" s="143"/>
      <c r="T89" s="143"/>
    </row>
    <row r="90" spans="1:20" s="146" customFormat="1" ht="168" customHeight="1">
      <c r="A90" s="221" t="s">
        <v>126</v>
      </c>
      <c r="B90" s="169" t="s">
        <v>436</v>
      </c>
      <c r="C90" s="159" t="s">
        <v>280</v>
      </c>
      <c r="D90" s="159" t="s">
        <v>437</v>
      </c>
      <c r="E90" s="209" t="s">
        <v>304</v>
      </c>
      <c r="F90" s="169" t="s">
        <v>438</v>
      </c>
      <c r="G90" s="198" t="s">
        <v>402</v>
      </c>
      <c r="H90" s="157">
        <f t="shared" si="22"/>
        <v>5000</v>
      </c>
      <c r="I90" s="157">
        <f t="shared" si="23"/>
        <v>5000</v>
      </c>
      <c r="J90" s="166">
        <v>2100</v>
      </c>
      <c r="K90" s="166">
        <v>2900</v>
      </c>
      <c r="L90" s="222">
        <f t="shared" si="34"/>
        <v>1100</v>
      </c>
      <c r="M90" s="222">
        <v>462</v>
      </c>
      <c r="N90" s="222">
        <v>638</v>
      </c>
      <c r="O90" s="159"/>
      <c r="Q90" s="143"/>
      <c r="R90" s="143"/>
      <c r="S90" s="143"/>
      <c r="T90" s="143"/>
    </row>
    <row r="91" spans="1:20" s="146" customFormat="1" ht="169.5" customHeight="1">
      <c r="A91" s="221" t="s">
        <v>126</v>
      </c>
      <c r="B91" s="169" t="s">
        <v>439</v>
      </c>
      <c r="C91" s="159" t="s">
        <v>280</v>
      </c>
      <c r="D91" s="159" t="s">
        <v>440</v>
      </c>
      <c r="E91" s="209" t="s">
        <v>304</v>
      </c>
      <c r="F91" s="169" t="s">
        <v>441</v>
      </c>
      <c r="G91" s="198" t="s">
        <v>402</v>
      </c>
      <c r="H91" s="157">
        <f t="shared" si="22"/>
        <v>5000</v>
      </c>
      <c r="I91" s="157">
        <f t="shared" si="23"/>
        <v>5000</v>
      </c>
      <c r="J91" s="166">
        <v>2100</v>
      </c>
      <c r="K91" s="166">
        <v>2900</v>
      </c>
      <c r="L91" s="222">
        <f t="shared" si="34"/>
        <v>1100</v>
      </c>
      <c r="M91" s="222">
        <v>462</v>
      </c>
      <c r="N91" s="222">
        <v>638</v>
      </c>
      <c r="O91" s="159"/>
      <c r="Q91" s="143"/>
      <c r="R91" s="143"/>
      <c r="S91" s="143"/>
      <c r="T91" s="143"/>
    </row>
    <row r="92" spans="1:20" s="146" customFormat="1" ht="158.25" customHeight="1">
      <c r="A92" s="221" t="s">
        <v>126</v>
      </c>
      <c r="B92" s="169" t="s">
        <v>442</v>
      </c>
      <c r="C92" s="159" t="s">
        <v>280</v>
      </c>
      <c r="D92" s="159" t="s">
        <v>425</v>
      </c>
      <c r="E92" s="209" t="s">
        <v>304</v>
      </c>
      <c r="F92" s="169" t="s">
        <v>441</v>
      </c>
      <c r="G92" s="198" t="s">
        <v>402</v>
      </c>
      <c r="H92" s="157">
        <f t="shared" si="22"/>
        <v>5000</v>
      </c>
      <c r="I92" s="157">
        <f t="shared" si="23"/>
        <v>5000</v>
      </c>
      <c r="J92" s="166">
        <v>2100</v>
      </c>
      <c r="K92" s="166">
        <v>2900</v>
      </c>
      <c r="L92" s="222">
        <f t="shared" si="34"/>
        <v>1100</v>
      </c>
      <c r="M92" s="222">
        <v>462</v>
      </c>
      <c r="N92" s="222">
        <v>638</v>
      </c>
      <c r="O92" s="159"/>
      <c r="Q92" s="143"/>
      <c r="R92" s="143"/>
      <c r="S92" s="143"/>
      <c r="T92" s="143"/>
    </row>
    <row r="93" spans="1:20" s="146" customFormat="1" ht="165.75" customHeight="1">
      <c r="A93" s="221" t="s">
        <v>126</v>
      </c>
      <c r="B93" s="169" t="s">
        <v>443</v>
      </c>
      <c r="C93" s="159" t="s">
        <v>280</v>
      </c>
      <c r="D93" s="159" t="s">
        <v>444</v>
      </c>
      <c r="E93" s="209" t="s">
        <v>304</v>
      </c>
      <c r="F93" s="169" t="s">
        <v>445</v>
      </c>
      <c r="G93" s="198" t="s">
        <v>402</v>
      </c>
      <c r="H93" s="157">
        <f t="shared" si="22"/>
        <v>3000</v>
      </c>
      <c r="I93" s="157">
        <f t="shared" si="23"/>
        <v>3000</v>
      </c>
      <c r="J93" s="166">
        <v>1260</v>
      </c>
      <c r="K93" s="166">
        <v>1740</v>
      </c>
      <c r="L93" s="222">
        <f t="shared" si="34"/>
        <v>660</v>
      </c>
      <c r="M93" s="222">
        <v>277</v>
      </c>
      <c r="N93" s="222">
        <v>383</v>
      </c>
      <c r="O93" s="159"/>
      <c r="Q93" s="143"/>
      <c r="R93" s="143"/>
      <c r="S93" s="143"/>
      <c r="T93" s="143"/>
    </row>
    <row r="94" spans="1:20" s="146" customFormat="1" ht="156" customHeight="1">
      <c r="A94" s="221" t="s">
        <v>126</v>
      </c>
      <c r="B94" s="169" t="s">
        <v>446</v>
      </c>
      <c r="C94" s="159" t="s">
        <v>280</v>
      </c>
      <c r="D94" s="159" t="s">
        <v>444</v>
      </c>
      <c r="E94" s="209" t="s">
        <v>304</v>
      </c>
      <c r="F94" s="169" t="s">
        <v>447</v>
      </c>
      <c r="G94" s="198" t="s">
        <v>402</v>
      </c>
      <c r="H94" s="157">
        <f t="shared" si="22"/>
        <v>3000</v>
      </c>
      <c r="I94" s="157">
        <f t="shared" si="23"/>
        <v>3000</v>
      </c>
      <c r="J94" s="166">
        <v>1260</v>
      </c>
      <c r="K94" s="166">
        <v>1740</v>
      </c>
      <c r="L94" s="222">
        <f>M94+N94</f>
        <v>300</v>
      </c>
      <c r="M94" s="222">
        <v>126</v>
      </c>
      <c r="N94" s="222">
        <v>174</v>
      </c>
      <c r="O94" s="159"/>
      <c r="Q94" s="143"/>
      <c r="R94" s="143"/>
      <c r="S94" s="143"/>
      <c r="T94" s="143"/>
    </row>
    <row r="95" spans="1:20" s="146" customFormat="1" ht="155.25" customHeight="1">
      <c r="A95" s="221" t="s">
        <v>126</v>
      </c>
      <c r="B95" s="169" t="s">
        <v>448</v>
      </c>
      <c r="C95" s="159" t="s">
        <v>280</v>
      </c>
      <c r="D95" s="159" t="s">
        <v>449</v>
      </c>
      <c r="E95" s="209" t="s">
        <v>304</v>
      </c>
      <c r="F95" s="169" t="s">
        <v>450</v>
      </c>
      <c r="G95" s="198" t="s">
        <v>402</v>
      </c>
      <c r="H95" s="157">
        <f t="shared" si="22"/>
        <v>3000</v>
      </c>
      <c r="I95" s="157">
        <f t="shared" si="23"/>
        <v>3000</v>
      </c>
      <c r="J95" s="166">
        <v>1260</v>
      </c>
      <c r="K95" s="166">
        <v>1740</v>
      </c>
      <c r="L95" s="222">
        <f t="shared" si="34"/>
        <v>660</v>
      </c>
      <c r="M95" s="222">
        <v>277</v>
      </c>
      <c r="N95" s="222">
        <v>383</v>
      </c>
      <c r="O95" s="159"/>
      <c r="Q95" s="143"/>
      <c r="R95" s="143"/>
      <c r="S95" s="143"/>
      <c r="T95" s="143"/>
    </row>
    <row r="96" spans="1:20" s="146" customFormat="1" ht="46.5" customHeight="1">
      <c r="A96" s="297" t="s">
        <v>451</v>
      </c>
      <c r="B96" s="223" t="s">
        <v>452</v>
      </c>
      <c r="C96" s="297"/>
      <c r="D96" s="297"/>
      <c r="E96" s="297"/>
      <c r="F96" s="297"/>
      <c r="G96" s="297"/>
      <c r="H96" s="157">
        <f t="shared" ref="H96:N99" si="35">H97</f>
        <v>38595</v>
      </c>
      <c r="I96" s="157">
        <f t="shared" si="35"/>
        <v>38595</v>
      </c>
      <c r="J96" s="157">
        <f t="shared" si="35"/>
        <v>16209.9</v>
      </c>
      <c r="K96" s="157">
        <f t="shared" si="35"/>
        <v>22385.1</v>
      </c>
      <c r="L96" s="157">
        <f t="shared" si="35"/>
        <v>10000</v>
      </c>
      <c r="M96" s="157">
        <f t="shared" si="35"/>
        <v>4200</v>
      </c>
      <c r="N96" s="157">
        <f t="shared" si="35"/>
        <v>5800</v>
      </c>
      <c r="O96" s="158"/>
      <c r="Q96" s="143"/>
      <c r="R96" s="143"/>
      <c r="S96" s="143"/>
      <c r="T96" s="143"/>
    </row>
    <row r="97" spans="1:20" s="146" customFormat="1" ht="123.75" customHeight="1">
      <c r="A97" s="297">
        <v>1</v>
      </c>
      <c r="B97" s="156" t="s">
        <v>199</v>
      </c>
      <c r="C97" s="159"/>
      <c r="D97" s="159"/>
      <c r="E97" s="159"/>
      <c r="F97" s="159"/>
      <c r="G97" s="159"/>
      <c r="H97" s="157">
        <f t="shared" si="35"/>
        <v>38595</v>
      </c>
      <c r="I97" s="157">
        <f t="shared" si="35"/>
        <v>38595</v>
      </c>
      <c r="J97" s="157">
        <f t="shared" si="35"/>
        <v>16209.9</v>
      </c>
      <c r="K97" s="157">
        <f t="shared" si="35"/>
        <v>22385.1</v>
      </c>
      <c r="L97" s="157">
        <f t="shared" si="35"/>
        <v>10000</v>
      </c>
      <c r="M97" s="157">
        <f t="shared" si="35"/>
        <v>4200</v>
      </c>
      <c r="N97" s="157">
        <f t="shared" si="35"/>
        <v>5800</v>
      </c>
      <c r="O97" s="158"/>
      <c r="Q97" s="143"/>
      <c r="R97" s="143"/>
      <c r="S97" s="143"/>
      <c r="T97" s="143"/>
    </row>
    <row r="98" spans="1:20" s="146" customFormat="1" ht="63" customHeight="1">
      <c r="A98" s="297" t="s">
        <v>201</v>
      </c>
      <c r="B98" s="156" t="s">
        <v>281</v>
      </c>
      <c r="C98" s="159"/>
      <c r="D98" s="159"/>
      <c r="E98" s="159"/>
      <c r="F98" s="159"/>
      <c r="G98" s="159"/>
      <c r="H98" s="157">
        <f t="shared" si="35"/>
        <v>38595</v>
      </c>
      <c r="I98" s="157">
        <f t="shared" si="35"/>
        <v>38595</v>
      </c>
      <c r="J98" s="157">
        <f t="shared" si="35"/>
        <v>16209.9</v>
      </c>
      <c r="K98" s="157">
        <f t="shared" si="35"/>
        <v>22385.1</v>
      </c>
      <c r="L98" s="157">
        <f t="shared" si="35"/>
        <v>10000</v>
      </c>
      <c r="M98" s="157">
        <f t="shared" si="35"/>
        <v>4200</v>
      </c>
      <c r="N98" s="157">
        <f t="shared" si="35"/>
        <v>5800</v>
      </c>
      <c r="O98" s="158"/>
      <c r="Q98" s="143"/>
      <c r="R98" s="143"/>
      <c r="S98" s="143"/>
      <c r="T98" s="143"/>
    </row>
    <row r="99" spans="1:20" s="146" customFormat="1" ht="183" customHeight="1">
      <c r="A99" s="160" t="s">
        <v>202</v>
      </c>
      <c r="B99" s="161" t="s">
        <v>282</v>
      </c>
      <c r="C99" s="160"/>
      <c r="D99" s="160"/>
      <c r="E99" s="160"/>
      <c r="F99" s="160"/>
      <c r="G99" s="160"/>
      <c r="H99" s="157">
        <f t="shared" si="35"/>
        <v>38595</v>
      </c>
      <c r="I99" s="157">
        <f t="shared" si="35"/>
        <v>38595</v>
      </c>
      <c r="J99" s="157">
        <f t="shared" si="35"/>
        <v>16209.9</v>
      </c>
      <c r="K99" s="157">
        <f t="shared" si="35"/>
        <v>22385.1</v>
      </c>
      <c r="L99" s="157">
        <f t="shared" si="35"/>
        <v>10000</v>
      </c>
      <c r="M99" s="157">
        <f t="shared" si="35"/>
        <v>4200</v>
      </c>
      <c r="N99" s="157">
        <f t="shared" si="35"/>
        <v>5800</v>
      </c>
      <c r="O99" s="158"/>
      <c r="Q99" s="143"/>
      <c r="R99" s="143"/>
      <c r="S99" s="143"/>
      <c r="T99" s="143"/>
    </row>
    <row r="100" spans="1:20" s="146" customFormat="1" ht="290.25" customHeight="1">
      <c r="A100" s="159"/>
      <c r="B100" s="169" t="s">
        <v>453</v>
      </c>
      <c r="C100" s="208" t="s">
        <v>452</v>
      </c>
      <c r="D100" s="208" t="s">
        <v>454</v>
      </c>
      <c r="E100" s="208" t="s">
        <v>304</v>
      </c>
      <c r="F100" s="224" t="s">
        <v>455</v>
      </c>
      <c r="G100" s="165" t="s">
        <v>456</v>
      </c>
      <c r="H100" s="157">
        <f>I100</f>
        <v>38595</v>
      </c>
      <c r="I100" s="157">
        <f>J100+K100</f>
        <v>38595</v>
      </c>
      <c r="J100" s="166">
        <v>16209.9</v>
      </c>
      <c r="K100" s="166">
        <v>22385.1</v>
      </c>
      <c r="L100" s="168">
        <f>M100+N100</f>
        <v>10000</v>
      </c>
      <c r="M100" s="225">
        <v>4200</v>
      </c>
      <c r="N100" s="225">
        <v>5800</v>
      </c>
      <c r="O100" s="159"/>
      <c r="Q100" s="143"/>
      <c r="R100" s="143"/>
      <c r="S100" s="143"/>
      <c r="T100" s="143"/>
    </row>
    <row r="101" spans="1:20" s="146" customFormat="1" ht="48.75" customHeight="1">
      <c r="A101" s="297" t="s">
        <v>283</v>
      </c>
      <c r="B101" s="156" t="s">
        <v>284</v>
      </c>
      <c r="C101" s="173"/>
      <c r="D101" s="173"/>
      <c r="E101" s="173"/>
      <c r="F101" s="226"/>
      <c r="G101" s="227"/>
      <c r="H101" s="157">
        <f t="shared" ref="H101:N104" si="36">H102</f>
        <v>60000</v>
      </c>
      <c r="I101" s="157">
        <f t="shared" si="36"/>
        <v>60000</v>
      </c>
      <c r="J101" s="157">
        <f t="shared" si="36"/>
        <v>25200</v>
      </c>
      <c r="K101" s="157">
        <f t="shared" si="36"/>
        <v>34800</v>
      </c>
      <c r="L101" s="157">
        <f t="shared" si="36"/>
        <v>6000</v>
      </c>
      <c r="M101" s="157">
        <f t="shared" si="36"/>
        <v>2520</v>
      </c>
      <c r="N101" s="157">
        <f t="shared" si="36"/>
        <v>3480</v>
      </c>
      <c r="O101" s="158"/>
      <c r="Q101" s="143"/>
      <c r="R101" s="143"/>
      <c r="S101" s="143"/>
      <c r="T101" s="143"/>
    </row>
    <row r="102" spans="1:20" s="146" customFormat="1" ht="109.5" customHeight="1">
      <c r="A102" s="297">
        <v>1</v>
      </c>
      <c r="B102" s="156" t="s">
        <v>199</v>
      </c>
      <c r="C102" s="208"/>
      <c r="D102" s="208"/>
      <c r="E102" s="208"/>
      <c r="F102" s="224"/>
      <c r="G102" s="165"/>
      <c r="H102" s="157">
        <f t="shared" si="36"/>
        <v>60000</v>
      </c>
      <c r="I102" s="157">
        <f t="shared" si="36"/>
        <v>60000</v>
      </c>
      <c r="J102" s="157">
        <f t="shared" si="36"/>
        <v>25200</v>
      </c>
      <c r="K102" s="157">
        <f t="shared" si="36"/>
        <v>34800</v>
      </c>
      <c r="L102" s="157">
        <f t="shared" si="36"/>
        <v>6000</v>
      </c>
      <c r="M102" s="157">
        <f t="shared" si="36"/>
        <v>2520</v>
      </c>
      <c r="N102" s="157">
        <f t="shared" si="36"/>
        <v>3480</v>
      </c>
      <c r="O102" s="158"/>
      <c r="Q102" s="143"/>
      <c r="R102" s="143"/>
      <c r="S102" s="143"/>
      <c r="T102" s="143"/>
    </row>
    <row r="103" spans="1:20" s="146" customFormat="1" ht="65.25" customHeight="1">
      <c r="A103" s="297" t="s">
        <v>201</v>
      </c>
      <c r="B103" s="156" t="s">
        <v>281</v>
      </c>
      <c r="C103" s="208"/>
      <c r="D103" s="208"/>
      <c r="E103" s="208"/>
      <c r="F103" s="224"/>
      <c r="G103" s="165"/>
      <c r="H103" s="157">
        <f t="shared" si="36"/>
        <v>60000</v>
      </c>
      <c r="I103" s="157">
        <f t="shared" si="36"/>
        <v>60000</v>
      </c>
      <c r="J103" s="157">
        <f t="shared" si="36"/>
        <v>25200</v>
      </c>
      <c r="K103" s="157">
        <f t="shared" si="36"/>
        <v>34800</v>
      </c>
      <c r="L103" s="157">
        <f t="shared" si="36"/>
        <v>6000</v>
      </c>
      <c r="M103" s="157">
        <f t="shared" si="36"/>
        <v>2520</v>
      </c>
      <c r="N103" s="157">
        <f t="shared" si="36"/>
        <v>3480</v>
      </c>
      <c r="O103" s="158"/>
      <c r="Q103" s="143"/>
      <c r="R103" s="143"/>
      <c r="S103" s="143"/>
      <c r="T103" s="143"/>
    </row>
    <row r="104" spans="1:20" s="146" customFormat="1" ht="190.5" customHeight="1">
      <c r="A104" s="160" t="s">
        <v>202</v>
      </c>
      <c r="B104" s="161" t="s">
        <v>282</v>
      </c>
      <c r="C104" s="177"/>
      <c r="D104" s="177"/>
      <c r="E104" s="177"/>
      <c r="F104" s="228"/>
      <c r="G104" s="229"/>
      <c r="H104" s="157">
        <f t="shared" si="36"/>
        <v>60000</v>
      </c>
      <c r="I104" s="157">
        <f t="shared" si="36"/>
        <v>60000</v>
      </c>
      <c r="J104" s="157">
        <f t="shared" si="36"/>
        <v>25200</v>
      </c>
      <c r="K104" s="157">
        <f t="shared" si="36"/>
        <v>34800</v>
      </c>
      <c r="L104" s="157">
        <f t="shared" si="36"/>
        <v>6000</v>
      </c>
      <c r="M104" s="157">
        <f t="shared" si="36"/>
        <v>2520</v>
      </c>
      <c r="N104" s="157">
        <f t="shared" si="36"/>
        <v>3480</v>
      </c>
      <c r="O104" s="158"/>
      <c r="Q104" s="143"/>
      <c r="R104" s="143"/>
      <c r="S104" s="143"/>
      <c r="T104" s="143"/>
    </row>
    <row r="105" spans="1:20" s="146" customFormat="1" ht="81.75" customHeight="1">
      <c r="A105" s="159"/>
      <c r="B105" s="169" t="s">
        <v>457</v>
      </c>
      <c r="C105" s="208" t="s">
        <v>284</v>
      </c>
      <c r="D105" s="208" t="s">
        <v>284</v>
      </c>
      <c r="E105" s="208" t="s">
        <v>304</v>
      </c>
      <c r="F105" s="224" t="s">
        <v>458</v>
      </c>
      <c r="G105" s="165" t="s">
        <v>459</v>
      </c>
      <c r="H105" s="157">
        <f>I105</f>
        <v>60000</v>
      </c>
      <c r="I105" s="157">
        <f>J105+K105</f>
        <v>60000</v>
      </c>
      <c r="J105" s="166">
        <v>25200</v>
      </c>
      <c r="K105" s="166">
        <v>34800</v>
      </c>
      <c r="L105" s="168">
        <f>M105+N105</f>
        <v>6000</v>
      </c>
      <c r="M105" s="225">
        <f>6000/100*42</f>
        <v>2520</v>
      </c>
      <c r="N105" s="225">
        <f>6000-M105</f>
        <v>3480</v>
      </c>
      <c r="O105" s="160"/>
      <c r="Q105" s="143"/>
      <c r="R105" s="143"/>
      <c r="S105" s="143"/>
      <c r="T105" s="143"/>
    </row>
    <row r="106" spans="1:20" s="146" customFormat="1" ht="53.25" customHeight="1">
      <c r="A106" s="297" t="s">
        <v>248</v>
      </c>
      <c r="B106" s="230" t="s">
        <v>285</v>
      </c>
      <c r="C106" s="231"/>
      <c r="D106" s="231"/>
      <c r="E106" s="173"/>
      <c r="F106" s="231"/>
      <c r="G106" s="174"/>
      <c r="H106" s="157">
        <f t="shared" ref="H106:N108" si="37">H107</f>
        <v>50000</v>
      </c>
      <c r="I106" s="157">
        <f t="shared" si="37"/>
        <v>50000</v>
      </c>
      <c r="J106" s="157">
        <f t="shared" si="37"/>
        <v>21000</v>
      </c>
      <c r="K106" s="157">
        <f t="shared" si="37"/>
        <v>29000</v>
      </c>
      <c r="L106" s="157">
        <f t="shared" si="37"/>
        <v>6000</v>
      </c>
      <c r="M106" s="157">
        <f t="shared" si="37"/>
        <v>2520</v>
      </c>
      <c r="N106" s="157">
        <f t="shared" si="37"/>
        <v>3480</v>
      </c>
      <c r="O106" s="158"/>
      <c r="Q106" s="143"/>
      <c r="R106" s="143"/>
      <c r="S106" s="143"/>
      <c r="T106" s="143"/>
    </row>
    <row r="107" spans="1:20" s="146" customFormat="1" ht="100.5" customHeight="1">
      <c r="A107" s="297">
        <v>1</v>
      </c>
      <c r="B107" s="156" t="s">
        <v>199</v>
      </c>
      <c r="C107" s="231"/>
      <c r="D107" s="231"/>
      <c r="E107" s="173"/>
      <c r="F107" s="231"/>
      <c r="G107" s="174"/>
      <c r="H107" s="157">
        <f t="shared" si="37"/>
        <v>50000</v>
      </c>
      <c r="I107" s="157">
        <f t="shared" si="37"/>
        <v>50000</v>
      </c>
      <c r="J107" s="157">
        <f t="shared" si="37"/>
        <v>21000</v>
      </c>
      <c r="K107" s="157">
        <f t="shared" si="37"/>
        <v>29000</v>
      </c>
      <c r="L107" s="157">
        <f t="shared" si="37"/>
        <v>6000</v>
      </c>
      <c r="M107" s="157">
        <f t="shared" si="37"/>
        <v>2520</v>
      </c>
      <c r="N107" s="157">
        <f t="shared" si="37"/>
        <v>3480</v>
      </c>
      <c r="O107" s="158"/>
      <c r="Q107" s="143"/>
      <c r="R107" s="143"/>
      <c r="S107" s="143"/>
      <c r="T107" s="143"/>
    </row>
    <row r="108" spans="1:20" s="146" customFormat="1" ht="79.5" customHeight="1">
      <c r="A108" s="297" t="s">
        <v>201</v>
      </c>
      <c r="B108" s="156" t="s">
        <v>270</v>
      </c>
      <c r="C108" s="231"/>
      <c r="D108" s="231"/>
      <c r="E108" s="173"/>
      <c r="F108" s="231"/>
      <c r="G108" s="174"/>
      <c r="H108" s="157">
        <f t="shared" si="37"/>
        <v>50000</v>
      </c>
      <c r="I108" s="157">
        <f t="shared" si="37"/>
        <v>50000</v>
      </c>
      <c r="J108" s="157">
        <f t="shared" si="37"/>
        <v>21000</v>
      </c>
      <c r="K108" s="157">
        <f t="shared" si="37"/>
        <v>29000</v>
      </c>
      <c r="L108" s="157">
        <f t="shared" si="37"/>
        <v>6000</v>
      </c>
      <c r="M108" s="157">
        <f t="shared" si="37"/>
        <v>2520</v>
      </c>
      <c r="N108" s="157">
        <f t="shared" si="37"/>
        <v>3480</v>
      </c>
      <c r="O108" s="158"/>
      <c r="Q108" s="143"/>
      <c r="R108" s="143"/>
      <c r="S108" s="143"/>
      <c r="T108" s="143"/>
    </row>
    <row r="109" spans="1:20" s="146" customFormat="1" ht="121.5" customHeight="1">
      <c r="A109" s="160" t="s">
        <v>202</v>
      </c>
      <c r="B109" s="161" t="s">
        <v>521</v>
      </c>
      <c r="C109" s="231"/>
      <c r="D109" s="231"/>
      <c r="E109" s="173"/>
      <c r="F109" s="231"/>
      <c r="G109" s="174"/>
      <c r="H109" s="157">
        <f t="shared" ref="H109:N109" si="38">SUM(H110:H111)</f>
        <v>50000</v>
      </c>
      <c r="I109" s="157">
        <f t="shared" si="38"/>
        <v>50000</v>
      </c>
      <c r="J109" s="157">
        <f t="shared" si="38"/>
        <v>21000</v>
      </c>
      <c r="K109" s="157">
        <f t="shared" si="38"/>
        <v>29000</v>
      </c>
      <c r="L109" s="157">
        <f t="shared" si="38"/>
        <v>6000</v>
      </c>
      <c r="M109" s="157">
        <f t="shared" si="38"/>
        <v>2520</v>
      </c>
      <c r="N109" s="157">
        <f t="shared" si="38"/>
        <v>3480</v>
      </c>
      <c r="O109" s="158"/>
      <c r="Q109" s="143"/>
      <c r="R109" s="143"/>
      <c r="S109" s="143"/>
      <c r="T109" s="143"/>
    </row>
    <row r="110" spans="1:20" s="146" customFormat="1" ht="84.75" customHeight="1">
      <c r="A110" s="297" t="s">
        <v>126</v>
      </c>
      <c r="B110" s="169" t="s">
        <v>460</v>
      </c>
      <c r="C110" s="162" t="s">
        <v>285</v>
      </c>
      <c r="D110" s="247" t="s">
        <v>461</v>
      </c>
      <c r="E110" s="208" t="s">
        <v>304</v>
      </c>
      <c r="F110" s="170" t="s">
        <v>462</v>
      </c>
      <c r="G110" s="200" t="s">
        <v>463</v>
      </c>
      <c r="H110" s="157">
        <f>I110</f>
        <v>20000</v>
      </c>
      <c r="I110" s="157">
        <f>J110+K110</f>
        <v>20000</v>
      </c>
      <c r="J110" s="166">
        <v>8400</v>
      </c>
      <c r="K110" s="166">
        <v>11600</v>
      </c>
      <c r="L110" s="235">
        <f>M110+N110</f>
        <v>2000</v>
      </c>
      <c r="M110" s="232">
        <v>840</v>
      </c>
      <c r="N110" s="232">
        <v>1160</v>
      </c>
      <c r="O110" s="159"/>
      <c r="Q110" s="143"/>
      <c r="R110" s="143"/>
      <c r="S110" s="143"/>
      <c r="T110" s="143"/>
    </row>
    <row r="111" spans="1:20" s="146" customFormat="1" ht="84" customHeight="1">
      <c r="A111" s="297" t="s">
        <v>126</v>
      </c>
      <c r="B111" s="169" t="s">
        <v>464</v>
      </c>
      <c r="C111" s="162" t="s">
        <v>285</v>
      </c>
      <c r="D111" s="247" t="s">
        <v>465</v>
      </c>
      <c r="E111" s="208" t="s">
        <v>304</v>
      </c>
      <c r="F111" s="164" t="s">
        <v>466</v>
      </c>
      <c r="G111" s="200" t="s">
        <v>320</v>
      </c>
      <c r="H111" s="157">
        <f>I111</f>
        <v>30000</v>
      </c>
      <c r="I111" s="157">
        <f>J111+K111</f>
        <v>30000</v>
      </c>
      <c r="J111" s="166">
        <v>12600</v>
      </c>
      <c r="K111" s="166">
        <v>17400</v>
      </c>
      <c r="L111" s="235">
        <f>M111+N111</f>
        <v>4000</v>
      </c>
      <c r="M111" s="232">
        <v>1680</v>
      </c>
      <c r="N111" s="232">
        <v>2320</v>
      </c>
      <c r="O111" s="159"/>
      <c r="Q111" s="143"/>
      <c r="R111" s="143"/>
      <c r="S111" s="143"/>
      <c r="T111" s="143"/>
    </row>
    <row r="112" spans="1:20" s="146" customFormat="1" ht="50.25" customHeight="1">
      <c r="A112" s="297" t="s">
        <v>286</v>
      </c>
      <c r="B112" s="230" t="s">
        <v>287</v>
      </c>
      <c r="C112" s="231"/>
      <c r="D112" s="256"/>
      <c r="E112" s="233"/>
      <c r="F112" s="230"/>
      <c r="G112" s="234"/>
      <c r="H112" s="157">
        <f t="shared" ref="H112:N114" si="39">H113</f>
        <v>59500</v>
      </c>
      <c r="I112" s="157">
        <f t="shared" si="39"/>
        <v>59500</v>
      </c>
      <c r="J112" s="157">
        <f t="shared" si="39"/>
        <v>24990</v>
      </c>
      <c r="K112" s="157">
        <f t="shared" si="39"/>
        <v>34510</v>
      </c>
      <c r="L112" s="157">
        <f t="shared" si="39"/>
        <v>4550</v>
      </c>
      <c r="M112" s="157">
        <f t="shared" si="39"/>
        <v>1911</v>
      </c>
      <c r="N112" s="157">
        <f t="shared" si="39"/>
        <v>2639</v>
      </c>
      <c r="O112" s="158"/>
      <c r="Q112" s="143"/>
      <c r="R112" s="143"/>
      <c r="S112" s="143"/>
      <c r="T112" s="143"/>
    </row>
    <row r="113" spans="1:20" s="146" customFormat="1" ht="105.75" customHeight="1">
      <c r="A113" s="297">
        <v>1</v>
      </c>
      <c r="B113" s="156" t="s">
        <v>199</v>
      </c>
      <c r="C113" s="231"/>
      <c r="D113" s="256"/>
      <c r="E113" s="233"/>
      <c r="F113" s="230"/>
      <c r="G113" s="234"/>
      <c r="H113" s="157">
        <f t="shared" si="39"/>
        <v>59500</v>
      </c>
      <c r="I113" s="157">
        <f t="shared" si="39"/>
        <v>59500</v>
      </c>
      <c r="J113" s="157">
        <f t="shared" si="39"/>
        <v>24990</v>
      </c>
      <c r="K113" s="157">
        <f t="shared" si="39"/>
        <v>34510</v>
      </c>
      <c r="L113" s="157">
        <f t="shared" si="39"/>
        <v>4550</v>
      </c>
      <c r="M113" s="157">
        <f t="shared" si="39"/>
        <v>1911</v>
      </c>
      <c r="N113" s="157">
        <f t="shared" si="39"/>
        <v>2639</v>
      </c>
      <c r="O113" s="297"/>
      <c r="Q113" s="143"/>
      <c r="R113" s="143"/>
      <c r="S113" s="143"/>
      <c r="T113" s="143"/>
    </row>
    <row r="114" spans="1:20" s="146" customFormat="1" ht="78.75" customHeight="1">
      <c r="A114" s="297" t="s">
        <v>201</v>
      </c>
      <c r="B114" s="156" t="s">
        <v>270</v>
      </c>
      <c r="C114" s="231"/>
      <c r="D114" s="256"/>
      <c r="E114" s="233"/>
      <c r="F114" s="230"/>
      <c r="G114" s="234"/>
      <c r="H114" s="157">
        <f t="shared" si="39"/>
        <v>59500</v>
      </c>
      <c r="I114" s="157">
        <f t="shared" si="39"/>
        <v>59500</v>
      </c>
      <c r="J114" s="157">
        <f t="shared" si="39"/>
        <v>24990</v>
      </c>
      <c r="K114" s="157">
        <f t="shared" si="39"/>
        <v>34510</v>
      </c>
      <c r="L114" s="157">
        <f t="shared" si="39"/>
        <v>4550</v>
      </c>
      <c r="M114" s="157">
        <f t="shared" si="39"/>
        <v>1911</v>
      </c>
      <c r="N114" s="157">
        <f t="shared" si="39"/>
        <v>2639</v>
      </c>
      <c r="O114" s="297"/>
      <c r="Q114" s="143"/>
      <c r="R114" s="143"/>
      <c r="S114" s="143"/>
      <c r="T114" s="143"/>
    </row>
    <row r="115" spans="1:20" s="146" customFormat="1" ht="120" customHeight="1">
      <c r="A115" s="160" t="s">
        <v>202</v>
      </c>
      <c r="B115" s="161" t="s">
        <v>521</v>
      </c>
      <c r="C115" s="231"/>
      <c r="D115" s="256"/>
      <c r="E115" s="233"/>
      <c r="F115" s="230"/>
      <c r="G115" s="234"/>
      <c r="H115" s="157">
        <f t="shared" ref="H115:N115" si="40">SUM(H116:H117)</f>
        <v>59500</v>
      </c>
      <c r="I115" s="157">
        <f t="shared" si="40"/>
        <v>59500</v>
      </c>
      <c r="J115" s="157">
        <f t="shared" si="40"/>
        <v>24990</v>
      </c>
      <c r="K115" s="157">
        <f t="shared" si="40"/>
        <v>34510</v>
      </c>
      <c r="L115" s="157">
        <f t="shared" si="40"/>
        <v>4550</v>
      </c>
      <c r="M115" s="157">
        <f t="shared" si="40"/>
        <v>1911</v>
      </c>
      <c r="N115" s="157">
        <f t="shared" si="40"/>
        <v>2639</v>
      </c>
      <c r="O115" s="297"/>
      <c r="Q115" s="143"/>
      <c r="R115" s="143"/>
      <c r="S115" s="143"/>
      <c r="T115" s="143"/>
    </row>
    <row r="116" spans="1:20" s="143" customFormat="1" ht="88.5" customHeight="1">
      <c r="A116" s="297" t="s">
        <v>126</v>
      </c>
      <c r="B116" s="169" t="s">
        <v>467</v>
      </c>
      <c r="C116" s="162" t="s">
        <v>468</v>
      </c>
      <c r="D116" s="247" t="s">
        <v>469</v>
      </c>
      <c r="E116" s="208" t="s">
        <v>304</v>
      </c>
      <c r="F116" s="170" t="s">
        <v>470</v>
      </c>
      <c r="G116" s="200" t="s">
        <v>471</v>
      </c>
      <c r="H116" s="157">
        <f>I116</f>
        <v>30000</v>
      </c>
      <c r="I116" s="157">
        <f>J116+K116</f>
        <v>30000</v>
      </c>
      <c r="J116" s="166">
        <v>12600</v>
      </c>
      <c r="K116" s="166">
        <v>17400</v>
      </c>
      <c r="L116" s="235">
        <f>M116+N116</f>
        <v>3000</v>
      </c>
      <c r="M116" s="232">
        <f>3000/100*42</f>
        <v>1260</v>
      </c>
      <c r="N116" s="232">
        <f>3000-M116</f>
        <v>1740</v>
      </c>
      <c r="O116" s="159"/>
      <c r="P116" s="146"/>
    </row>
    <row r="117" spans="1:20" s="143" customFormat="1" ht="87.75" customHeight="1">
      <c r="A117" s="297" t="s">
        <v>126</v>
      </c>
      <c r="B117" s="199" t="s">
        <v>472</v>
      </c>
      <c r="C117" s="162" t="s">
        <v>468</v>
      </c>
      <c r="D117" s="247" t="s">
        <v>473</v>
      </c>
      <c r="E117" s="208" t="s">
        <v>304</v>
      </c>
      <c r="F117" s="164" t="s">
        <v>474</v>
      </c>
      <c r="G117" s="200" t="s">
        <v>393</v>
      </c>
      <c r="H117" s="157">
        <f>I117</f>
        <v>29500</v>
      </c>
      <c r="I117" s="157">
        <f>J117+K117</f>
        <v>29500</v>
      </c>
      <c r="J117" s="166">
        <f>6300+6090</f>
        <v>12390</v>
      </c>
      <c r="K117" s="166">
        <f>8700+8410</f>
        <v>17110</v>
      </c>
      <c r="L117" s="235">
        <f>M117+N117</f>
        <v>1550</v>
      </c>
      <c r="M117" s="232">
        <f>630+21</f>
        <v>651</v>
      </c>
      <c r="N117" s="232">
        <f>870+29</f>
        <v>899</v>
      </c>
      <c r="O117" s="159"/>
      <c r="P117" s="146"/>
    </row>
    <row r="118" spans="1:20" s="145" customFormat="1" ht="51.75" customHeight="1">
      <c r="A118" s="297" t="s">
        <v>288</v>
      </c>
      <c r="B118" s="230" t="s">
        <v>289</v>
      </c>
      <c r="C118" s="231"/>
      <c r="D118" s="256"/>
      <c r="E118" s="233"/>
      <c r="F118" s="230"/>
      <c r="G118" s="234"/>
      <c r="H118" s="157">
        <f t="shared" ref="H118:N121" si="41">H119</f>
        <v>55000</v>
      </c>
      <c r="I118" s="157">
        <f t="shared" si="41"/>
        <v>55000</v>
      </c>
      <c r="J118" s="157">
        <f t="shared" si="41"/>
        <v>23100</v>
      </c>
      <c r="K118" s="157">
        <f t="shared" si="41"/>
        <v>31900</v>
      </c>
      <c r="L118" s="157">
        <f t="shared" si="41"/>
        <v>5000</v>
      </c>
      <c r="M118" s="157">
        <f t="shared" si="41"/>
        <v>2100</v>
      </c>
      <c r="N118" s="157">
        <f t="shared" si="41"/>
        <v>2900</v>
      </c>
      <c r="O118" s="297"/>
      <c r="P118" s="148"/>
    </row>
    <row r="119" spans="1:20" s="143" customFormat="1" ht="110.25" customHeight="1">
      <c r="A119" s="297">
        <v>1</v>
      </c>
      <c r="B119" s="156" t="s">
        <v>199</v>
      </c>
      <c r="C119" s="162"/>
      <c r="D119" s="247"/>
      <c r="E119" s="163"/>
      <c r="F119" s="164"/>
      <c r="G119" s="200"/>
      <c r="H119" s="157">
        <f t="shared" si="41"/>
        <v>55000</v>
      </c>
      <c r="I119" s="157">
        <f t="shared" si="41"/>
        <v>55000</v>
      </c>
      <c r="J119" s="157">
        <f t="shared" si="41"/>
        <v>23100</v>
      </c>
      <c r="K119" s="157">
        <f t="shared" si="41"/>
        <v>31900</v>
      </c>
      <c r="L119" s="157">
        <f t="shared" si="41"/>
        <v>5000</v>
      </c>
      <c r="M119" s="157">
        <f t="shared" si="41"/>
        <v>2100</v>
      </c>
      <c r="N119" s="157">
        <f t="shared" si="41"/>
        <v>2900</v>
      </c>
      <c r="O119" s="159"/>
      <c r="P119" s="146"/>
    </row>
    <row r="120" spans="1:20" s="143" customFormat="1" ht="93" customHeight="1">
      <c r="A120" s="297" t="s">
        <v>201</v>
      </c>
      <c r="B120" s="156" t="s">
        <v>270</v>
      </c>
      <c r="C120" s="162"/>
      <c r="D120" s="247"/>
      <c r="E120" s="163"/>
      <c r="F120" s="164"/>
      <c r="G120" s="200"/>
      <c r="H120" s="157">
        <f t="shared" si="41"/>
        <v>55000</v>
      </c>
      <c r="I120" s="157">
        <f t="shared" si="41"/>
        <v>55000</v>
      </c>
      <c r="J120" s="157">
        <f t="shared" si="41"/>
        <v>23100</v>
      </c>
      <c r="K120" s="157">
        <f t="shared" si="41"/>
        <v>31900</v>
      </c>
      <c r="L120" s="157">
        <f t="shared" si="41"/>
        <v>5000</v>
      </c>
      <c r="M120" s="157">
        <f t="shared" si="41"/>
        <v>2100</v>
      </c>
      <c r="N120" s="157">
        <f t="shared" si="41"/>
        <v>2900</v>
      </c>
      <c r="O120" s="159"/>
      <c r="P120" s="146"/>
    </row>
    <row r="121" spans="1:20" s="143" customFormat="1" ht="90" customHeight="1">
      <c r="A121" s="160" t="s">
        <v>202</v>
      </c>
      <c r="B121" s="161" t="s">
        <v>271</v>
      </c>
      <c r="C121" s="162"/>
      <c r="D121" s="247"/>
      <c r="E121" s="163"/>
      <c r="F121" s="164"/>
      <c r="G121" s="200"/>
      <c r="H121" s="157">
        <f t="shared" si="41"/>
        <v>55000</v>
      </c>
      <c r="I121" s="157">
        <f t="shared" si="41"/>
        <v>55000</v>
      </c>
      <c r="J121" s="157">
        <f t="shared" si="41"/>
        <v>23100</v>
      </c>
      <c r="K121" s="157">
        <f t="shared" si="41"/>
        <v>31900</v>
      </c>
      <c r="L121" s="157">
        <f t="shared" si="41"/>
        <v>5000</v>
      </c>
      <c r="M121" s="157">
        <f t="shared" si="41"/>
        <v>2100</v>
      </c>
      <c r="N121" s="157">
        <f t="shared" si="41"/>
        <v>2900</v>
      </c>
      <c r="O121" s="158"/>
      <c r="P121" s="146"/>
    </row>
    <row r="122" spans="1:20" s="143" customFormat="1" ht="237.75" customHeight="1">
      <c r="A122" s="297" t="s">
        <v>126</v>
      </c>
      <c r="B122" s="169" t="s">
        <v>475</v>
      </c>
      <c r="C122" s="162" t="s">
        <v>289</v>
      </c>
      <c r="D122" s="162" t="s">
        <v>476</v>
      </c>
      <c r="E122" s="163" t="s">
        <v>304</v>
      </c>
      <c r="F122" s="171" t="s">
        <v>477</v>
      </c>
      <c r="G122" s="236" t="s">
        <v>478</v>
      </c>
      <c r="H122" s="157">
        <f>I122</f>
        <v>55000</v>
      </c>
      <c r="I122" s="157">
        <f>J122+K122</f>
        <v>55000</v>
      </c>
      <c r="J122" s="166">
        <v>23100</v>
      </c>
      <c r="K122" s="166">
        <v>31900</v>
      </c>
      <c r="L122" s="235">
        <f>M122+N122</f>
        <v>5000</v>
      </c>
      <c r="M122" s="232">
        <f>5000/100*42</f>
        <v>2100</v>
      </c>
      <c r="N122" s="232">
        <f>5000-M122</f>
        <v>2900</v>
      </c>
      <c r="O122" s="159"/>
      <c r="P122" s="146"/>
    </row>
    <row r="123" spans="1:20" s="145" customFormat="1" ht="53.25" customHeight="1">
      <c r="A123" s="297" t="s">
        <v>290</v>
      </c>
      <c r="B123" s="230" t="s">
        <v>291</v>
      </c>
      <c r="C123" s="231"/>
      <c r="D123" s="231"/>
      <c r="E123" s="233"/>
      <c r="F123" s="220"/>
      <c r="G123" s="234"/>
      <c r="H123" s="157">
        <f t="shared" ref="H123:N125" si="42">H124</f>
        <v>25000</v>
      </c>
      <c r="I123" s="157">
        <f t="shared" si="42"/>
        <v>25000</v>
      </c>
      <c r="J123" s="157">
        <f t="shared" si="42"/>
        <v>10500</v>
      </c>
      <c r="K123" s="157">
        <f t="shared" si="42"/>
        <v>14500</v>
      </c>
      <c r="L123" s="157">
        <f t="shared" si="42"/>
        <v>2500</v>
      </c>
      <c r="M123" s="157">
        <f t="shared" si="42"/>
        <v>1050</v>
      </c>
      <c r="N123" s="157">
        <f t="shared" si="42"/>
        <v>1450</v>
      </c>
      <c r="O123" s="158"/>
      <c r="P123" s="148"/>
    </row>
    <row r="124" spans="1:20" s="143" customFormat="1" ht="116.25" customHeight="1">
      <c r="A124" s="297">
        <v>1</v>
      </c>
      <c r="B124" s="156" t="s">
        <v>199</v>
      </c>
      <c r="C124" s="162"/>
      <c r="D124" s="162"/>
      <c r="E124" s="163"/>
      <c r="F124" s="198"/>
      <c r="G124" s="200"/>
      <c r="H124" s="157">
        <f t="shared" si="42"/>
        <v>25000</v>
      </c>
      <c r="I124" s="157">
        <f t="shared" si="42"/>
        <v>25000</v>
      </c>
      <c r="J124" s="157">
        <f t="shared" si="42"/>
        <v>10500</v>
      </c>
      <c r="K124" s="157">
        <f t="shared" si="42"/>
        <v>14500</v>
      </c>
      <c r="L124" s="157">
        <f t="shared" si="42"/>
        <v>2500</v>
      </c>
      <c r="M124" s="157">
        <f t="shared" si="42"/>
        <v>1050</v>
      </c>
      <c r="N124" s="157">
        <f t="shared" si="42"/>
        <v>1450</v>
      </c>
      <c r="O124" s="158"/>
      <c r="P124" s="146"/>
    </row>
    <row r="125" spans="1:20" s="143" customFormat="1" ht="79.5" customHeight="1">
      <c r="A125" s="297" t="s">
        <v>201</v>
      </c>
      <c r="B125" s="156" t="s">
        <v>270</v>
      </c>
      <c r="C125" s="162"/>
      <c r="D125" s="162"/>
      <c r="E125" s="163"/>
      <c r="F125" s="198"/>
      <c r="G125" s="200"/>
      <c r="H125" s="157">
        <f t="shared" si="42"/>
        <v>25000</v>
      </c>
      <c r="I125" s="157">
        <f t="shared" si="42"/>
        <v>25000</v>
      </c>
      <c r="J125" s="157">
        <f t="shared" si="42"/>
        <v>10500</v>
      </c>
      <c r="K125" s="157">
        <f t="shared" si="42"/>
        <v>14500</v>
      </c>
      <c r="L125" s="157">
        <f t="shared" si="42"/>
        <v>2500</v>
      </c>
      <c r="M125" s="166">
        <f t="shared" si="42"/>
        <v>1050</v>
      </c>
      <c r="N125" s="166">
        <f t="shared" si="42"/>
        <v>1450</v>
      </c>
      <c r="O125" s="158"/>
      <c r="P125" s="146"/>
    </row>
    <row r="126" spans="1:20" s="143" customFormat="1" ht="113.25" customHeight="1">
      <c r="A126" s="160" t="s">
        <v>202</v>
      </c>
      <c r="B126" s="161" t="s">
        <v>521</v>
      </c>
      <c r="C126" s="162"/>
      <c r="D126" s="162"/>
      <c r="E126" s="163"/>
      <c r="F126" s="198"/>
      <c r="G126" s="200"/>
      <c r="H126" s="157">
        <f t="shared" ref="H126:N126" si="43">SUM(H127:H127)</f>
        <v>25000</v>
      </c>
      <c r="I126" s="157">
        <f t="shared" si="43"/>
        <v>25000</v>
      </c>
      <c r="J126" s="157">
        <f t="shared" si="43"/>
        <v>10500</v>
      </c>
      <c r="K126" s="157">
        <f t="shared" si="43"/>
        <v>14500</v>
      </c>
      <c r="L126" s="157">
        <f t="shared" si="43"/>
        <v>2500</v>
      </c>
      <c r="M126" s="166">
        <f t="shared" si="43"/>
        <v>1050</v>
      </c>
      <c r="N126" s="166">
        <f t="shared" si="43"/>
        <v>1450</v>
      </c>
      <c r="O126" s="158"/>
      <c r="P126" s="146"/>
    </row>
    <row r="127" spans="1:20" s="143" customFormat="1" ht="88.5" customHeight="1">
      <c r="A127" s="297" t="s">
        <v>126</v>
      </c>
      <c r="B127" s="199" t="s">
        <v>479</v>
      </c>
      <c r="C127" s="162" t="s">
        <v>291</v>
      </c>
      <c r="D127" s="247" t="s">
        <v>480</v>
      </c>
      <c r="E127" s="208" t="s">
        <v>304</v>
      </c>
      <c r="F127" s="164" t="s">
        <v>481</v>
      </c>
      <c r="G127" s="200" t="s">
        <v>393</v>
      </c>
      <c r="H127" s="157">
        <f>I127</f>
        <v>25000</v>
      </c>
      <c r="I127" s="157">
        <f>J127+K127</f>
        <v>25000</v>
      </c>
      <c r="J127" s="166">
        <v>10500</v>
      </c>
      <c r="K127" s="166">
        <v>14500</v>
      </c>
      <c r="L127" s="235">
        <f>M127+N127</f>
        <v>2500</v>
      </c>
      <c r="M127" s="232">
        <v>1050</v>
      </c>
      <c r="N127" s="232">
        <v>1450</v>
      </c>
      <c r="O127" s="159"/>
      <c r="P127" s="146"/>
    </row>
    <row r="128" spans="1:20" s="145" customFormat="1" ht="57" customHeight="1">
      <c r="A128" s="297" t="s">
        <v>292</v>
      </c>
      <c r="B128" s="230" t="s">
        <v>293</v>
      </c>
      <c r="C128" s="231"/>
      <c r="D128" s="256"/>
      <c r="E128" s="233"/>
      <c r="F128" s="230"/>
      <c r="G128" s="234"/>
      <c r="H128" s="157">
        <f t="shared" ref="H128:N131" si="44">H129</f>
        <v>29500</v>
      </c>
      <c r="I128" s="157">
        <f t="shared" si="44"/>
        <v>29500</v>
      </c>
      <c r="J128" s="157">
        <f t="shared" si="44"/>
        <v>12390</v>
      </c>
      <c r="K128" s="157">
        <f t="shared" si="44"/>
        <v>17110</v>
      </c>
      <c r="L128" s="157">
        <f t="shared" si="44"/>
        <v>1550</v>
      </c>
      <c r="M128" s="157">
        <f t="shared" si="44"/>
        <v>651</v>
      </c>
      <c r="N128" s="157">
        <f t="shared" si="44"/>
        <v>899</v>
      </c>
      <c r="O128" s="158"/>
      <c r="P128" s="148"/>
    </row>
    <row r="129" spans="1:20" s="143" customFormat="1" ht="109.5" customHeight="1">
      <c r="A129" s="297">
        <v>1</v>
      </c>
      <c r="B129" s="156" t="s">
        <v>199</v>
      </c>
      <c r="C129" s="162"/>
      <c r="D129" s="247"/>
      <c r="E129" s="163"/>
      <c r="F129" s="164"/>
      <c r="G129" s="200"/>
      <c r="H129" s="157">
        <f t="shared" si="44"/>
        <v>29500</v>
      </c>
      <c r="I129" s="157">
        <f t="shared" si="44"/>
        <v>29500</v>
      </c>
      <c r="J129" s="157">
        <f t="shared" si="44"/>
        <v>12390</v>
      </c>
      <c r="K129" s="157">
        <f t="shared" si="44"/>
        <v>17110</v>
      </c>
      <c r="L129" s="157">
        <f t="shared" si="44"/>
        <v>1550</v>
      </c>
      <c r="M129" s="166">
        <f t="shared" si="44"/>
        <v>651</v>
      </c>
      <c r="N129" s="166">
        <f t="shared" si="44"/>
        <v>899</v>
      </c>
      <c r="O129" s="158"/>
      <c r="P129" s="146"/>
    </row>
    <row r="130" spans="1:20" s="143" customFormat="1" ht="72" customHeight="1">
      <c r="A130" s="297" t="s">
        <v>201</v>
      </c>
      <c r="B130" s="156" t="s">
        <v>270</v>
      </c>
      <c r="C130" s="162"/>
      <c r="D130" s="247"/>
      <c r="E130" s="163"/>
      <c r="F130" s="164"/>
      <c r="G130" s="200"/>
      <c r="H130" s="157">
        <f t="shared" si="44"/>
        <v>29500</v>
      </c>
      <c r="I130" s="157">
        <f t="shared" si="44"/>
        <v>29500</v>
      </c>
      <c r="J130" s="157">
        <f t="shared" si="44"/>
        <v>12390</v>
      </c>
      <c r="K130" s="157">
        <f t="shared" si="44"/>
        <v>17110</v>
      </c>
      <c r="L130" s="157">
        <f t="shared" si="44"/>
        <v>1550</v>
      </c>
      <c r="M130" s="166">
        <f t="shared" si="44"/>
        <v>651</v>
      </c>
      <c r="N130" s="166">
        <f t="shared" si="44"/>
        <v>899</v>
      </c>
      <c r="O130" s="158"/>
      <c r="P130" s="146"/>
    </row>
    <row r="131" spans="1:20" s="143" customFormat="1" ht="115.5" customHeight="1">
      <c r="A131" s="160" t="s">
        <v>202</v>
      </c>
      <c r="B131" s="161" t="s">
        <v>521</v>
      </c>
      <c r="C131" s="162"/>
      <c r="D131" s="247"/>
      <c r="E131" s="163"/>
      <c r="F131" s="164"/>
      <c r="G131" s="200"/>
      <c r="H131" s="157">
        <f t="shared" si="44"/>
        <v>29500</v>
      </c>
      <c r="I131" s="157">
        <f t="shared" si="44"/>
        <v>29500</v>
      </c>
      <c r="J131" s="157">
        <f t="shared" si="44"/>
        <v>12390</v>
      </c>
      <c r="K131" s="157">
        <f t="shared" si="44"/>
        <v>17110</v>
      </c>
      <c r="L131" s="157">
        <f t="shared" si="44"/>
        <v>1550</v>
      </c>
      <c r="M131" s="166">
        <f t="shared" si="44"/>
        <v>651</v>
      </c>
      <c r="N131" s="166">
        <f t="shared" si="44"/>
        <v>899</v>
      </c>
      <c r="O131" s="158"/>
      <c r="P131" s="146"/>
    </row>
    <row r="132" spans="1:20" s="146" customFormat="1" ht="97.5" customHeight="1">
      <c r="A132" s="297" t="s">
        <v>126</v>
      </c>
      <c r="B132" s="199" t="s">
        <v>482</v>
      </c>
      <c r="C132" s="162" t="s">
        <v>293</v>
      </c>
      <c r="D132" s="247" t="s">
        <v>483</v>
      </c>
      <c r="E132" s="208" t="s">
        <v>304</v>
      </c>
      <c r="F132" s="164" t="s">
        <v>481</v>
      </c>
      <c r="G132" s="200" t="s">
        <v>393</v>
      </c>
      <c r="H132" s="157">
        <f>I132</f>
        <v>29500</v>
      </c>
      <c r="I132" s="157">
        <f>J132+K132</f>
        <v>29500</v>
      </c>
      <c r="J132" s="166">
        <f>6300+6090</f>
        <v>12390</v>
      </c>
      <c r="K132" s="166">
        <f>8700+8410</f>
        <v>17110</v>
      </c>
      <c r="L132" s="235">
        <f>M132+N132</f>
        <v>1550</v>
      </c>
      <c r="M132" s="232">
        <f>630+21</f>
        <v>651</v>
      </c>
      <c r="N132" s="232">
        <f>870+29</f>
        <v>899</v>
      </c>
      <c r="O132" s="159"/>
      <c r="Q132" s="143"/>
      <c r="R132" s="143"/>
      <c r="S132" s="143"/>
      <c r="T132" s="143"/>
    </row>
    <row r="137" spans="1:20" s="242" customFormat="1">
      <c r="A137" s="139"/>
      <c r="B137" s="139"/>
      <c r="C137" s="139"/>
      <c r="D137" s="139"/>
      <c r="E137" s="139"/>
      <c r="F137" s="139"/>
      <c r="G137" s="139"/>
      <c r="H137" s="141"/>
      <c r="I137" s="141"/>
      <c r="J137" s="141"/>
      <c r="K137" s="141"/>
      <c r="L137" s="141"/>
      <c r="M137" s="141"/>
      <c r="N137" s="141"/>
      <c r="O137" s="142"/>
      <c r="Q137" s="139"/>
      <c r="R137" s="139"/>
      <c r="S137" s="139"/>
      <c r="T137" s="139"/>
    </row>
    <row r="156" ht="69.75" customHeight="1"/>
    <row r="157" ht="69.75" customHeight="1"/>
    <row r="158" ht="69.75" customHeight="1"/>
    <row r="159" ht="69.75" customHeight="1"/>
    <row r="160" ht="69.75" customHeight="1"/>
    <row r="161" ht="69.75" customHeight="1"/>
  </sheetData>
  <mergeCells count="18">
    <mergeCell ref="I5:I6"/>
    <mergeCell ref="J5:K5"/>
    <mergeCell ref="L5:L6"/>
    <mergeCell ref="M5:N5"/>
    <mergeCell ref="A1:O1"/>
    <mergeCell ref="M3:O3"/>
    <mergeCell ref="A4:A6"/>
    <mergeCell ref="B4:B6"/>
    <mergeCell ref="C4:C6"/>
    <mergeCell ref="D4:D6"/>
    <mergeCell ref="E4:E6"/>
    <mergeCell ref="F4:F6"/>
    <mergeCell ref="G4:G6"/>
    <mergeCell ref="H4:H6"/>
    <mergeCell ref="A2:O2"/>
    <mergeCell ref="I4:K4"/>
    <mergeCell ref="L4:N4"/>
    <mergeCell ref="O4:O6"/>
  </mergeCells>
  <pageMargins left="0.196850393700787" right="0.196850393700787" top="0.5" bottom="0.196850393700787" header="0.196850393700787" footer="0.196850393700787"/>
  <pageSetup paperSize="9" scale="50" orientation="landscape" r:id="rId1"/>
  <headerFooter differentFirst="1">
    <oddHeader>&amp;C&amp;P/&amp;N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view="pageBreakPreview" zoomScaleNormal="90" zoomScaleSheetLayoutView="100" workbookViewId="0">
      <pane xSplit="2" ySplit="7" topLeftCell="C17" activePane="bottomRight" state="frozen"/>
      <selection sqref="A1:AO1"/>
      <selection pane="topRight" sqref="A1:AO1"/>
      <selection pane="bottomLeft" sqref="A1:AO1"/>
      <selection pane="bottomRight" sqref="A1:AO1"/>
    </sheetView>
  </sheetViews>
  <sheetFormatPr defaultColWidth="10.33203125" defaultRowHeight="15.6"/>
  <cols>
    <col min="1" max="1" width="5.88671875" style="278" customWidth="1"/>
    <col min="2" max="2" width="27.109375" style="73" customWidth="1"/>
    <col min="3" max="3" width="10.44140625" style="72" customWidth="1"/>
    <col min="4" max="5" width="11" style="72" customWidth="1"/>
    <col min="6" max="6" width="12.44140625" style="73" customWidth="1"/>
    <col min="7" max="7" width="11.88671875" style="73" customWidth="1"/>
    <col min="8" max="8" width="12.5546875" style="73" customWidth="1"/>
    <col min="9" max="9" width="13.88671875" style="73" customWidth="1"/>
    <col min="10" max="10" width="11.5546875" style="73" customWidth="1"/>
    <col min="11" max="11" width="11.6640625" style="73" customWidth="1"/>
    <col min="12" max="12" width="14.6640625" style="73" customWidth="1"/>
    <col min="13" max="13" width="13" style="73" customWidth="1"/>
    <col min="14" max="14" width="12.5546875" style="92" customWidth="1"/>
    <col min="15" max="15" width="12.88671875" style="73" customWidth="1"/>
    <col min="16" max="16" width="10.109375" style="79" customWidth="1"/>
    <col min="17" max="17" width="0" style="73" hidden="1" customWidth="1"/>
    <col min="18" max="18" width="11.33203125" style="73" hidden="1" customWidth="1"/>
    <col min="19" max="19" width="12" style="73" hidden="1" customWidth="1"/>
    <col min="20" max="20" width="12.6640625" style="73" hidden="1" customWidth="1"/>
    <col min="21" max="21" width="0" style="73" hidden="1" customWidth="1"/>
    <col min="22" max="16384" width="10.33203125" style="73"/>
  </cols>
  <sheetData>
    <row r="1" spans="1:20" ht="21" customHeight="1">
      <c r="A1" s="365" t="s">
        <v>529</v>
      </c>
      <c r="B1" s="365"/>
      <c r="C1" s="365"/>
      <c r="D1" s="365"/>
      <c r="E1" s="365"/>
      <c r="F1" s="365"/>
      <c r="G1" s="365"/>
      <c r="H1" s="365"/>
      <c r="I1" s="365"/>
      <c r="J1" s="365"/>
      <c r="K1" s="365"/>
      <c r="L1" s="365"/>
      <c r="M1" s="365"/>
      <c r="N1" s="365"/>
      <c r="O1" s="365"/>
    </row>
    <row r="2" spans="1:20" ht="54" customHeight="1">
      <c r="A2" s="365" t="s">
        <v>533</v>
      </c>
      <c r="B2" s="365"/>
      <c r="C2" s="365"/>
      <c r="D2" s="365"/>
      <c r="E2" s="365"/>
      <c r="F2" s="365"/>
      <c r="G2" s="365"/>
      <c r="H2" s="365"/>
      <c r="I2" s="365"/>
      <c r="J2" s="365"/>
      <c r="K2" s="365"/>
      <c r="L2" s="365"/>
      <c r="M2" s="365"/>
      <c r="N2" s="365"/>
      <c r="O2" s="365"/>
    </row>
    <row r="3" spans="1:20" ht="17.25" customHeight="1">
      <c r="A3" s="364" t="s">
        <v>532</v>
      </c>
      <c r="B3" s="364"/>
      <c r="C3" s="364"/>
      <c r="D3" s="364"/>
      <c r="E3" s="364"/>
      <c r="F3" s="364"/>
      <c r="G3" s="364"/>
      <c r="H3" s="364"/>
      <c r="I3" s="364"/>
      <c r="J3" s="364"/>
      <c r="K3" s="364"/>
      <c r="L3" s="364"/>
      <c r="M3" s="364"/>
      <c r="N3" s="364"/>
      <c r="O3" s="364"/>
    </row>
    <row r="4" spans="1:20" ht="15" customHeight="1">
      <c r="N4" s="366" t="s">
        <v>208</v>
      </c>
      <c r="O4" s="366"/>
    </row>
    <row r="5" spans="1:20" ht="24" customHeight="1">
      <c r="A5" s="367" t="s">
        <v>5</v>
      </c>
      <c r="B5" s="367" t="s">
        <v>209</v>
      </c>
      <c r="C5" s="370" t="s">
        <v>210</v>
      </c>
      <c r="D5" s="371"/>
      <c r="E5" s="372"/>
      <c r="F5" s="370" t="s">
        <v>259</v>
      </c>
      <c r="G5" s="371"/>
      <c r="H5" s="372"/>
      <c r="I5" s="376" t="s">
        <v>200</v>
      </c>
      <c r="J5" s="376"/>
      <c r="K5" s="376"/>
      <c r="L5" s="376"/>
      <c r="M5" s="376"/>
      <c r="N5" s="376"/>
      <c r="O5" s="359" t="s">
        <v>211</v>
      </c>
    </row>
    <row r="6" spans="1:20" ht="41.25" customHeight="1">
      <c r="A6" s="368"/>
      <c r="B6" s="368"/>
      <c r="C6" s="373"/>
      <c r="D6" s="374"/>
      <c r="E6" s="375"/>
      <c r="F6" s="373"/>
      <c r="G6" s="374"/>
      <c r="H6" s="375"/>
      <c r="I6" s="359" t="s">
        <v>212</v>
      </c>
      <c r="J6" s="359"/>
      <c r="K6" s="359"/>
      <c r="L6" s="359" t="s">
        <v>213</v>
      </c>
      <c r="M6" s="359"/>
      <c r="N6" s="359"/>
      <c r="O6" s="359"/>
    </row>
    <row r="7" spans="1:20" ht="92.25" customHeight="1">
      <c r="A7" s="369"/>
      <c r="B7" s="369"/>
      <c r="C7" s="120" t="s">
        <v>214</v>
      </c>
      <c r="D7" s="74" t="s">
        <v>215</v>
      </c>
      <c r="E7" s="74" t="s">
        <v>216</v>
      </c>
      <c r="F7" s="75" t="s">
        <v>142</v>
      </c>
      <c r="G7" s="76" t="s">
        <v>217</v>
      </c>
      <c r="H7" s="76" t="s">
        <v>218</v>
      </c>
      <c r="I7" s="75" t="s">
        <v>214</v>
      </c>
      <c r="J7" s="76" t="s">
        <v>217</v>
      </c>
      <c r="K7" s="76" t="s">
        <v>218</v>
      </c>
      <c r="L7" s="75" t="s">
        <v>214</v>
      </c>
      <c r="M7" s="76" t="s">
        <v>217</v>
      </c>
      <c r="N7" s="76" t="s">
        <v>218</v>
      </c>
      <c r="O7" s="359"/>
      <c r="T7" s="278"/>
    </row>
    <row r="8" spans="1:20" ht="39" customHeight="1">
      <c r="A8" s="360" t="s">
        <v>142</v>
      </c>
      <c r="B8" s="361"/>
      <c r="C8" s="77">
        <f>C9+C10</f>
        <v>12949</v>
      </c>
      <c r="D8" s="77">
        <f t="shared" ref="D8:E8" si="0">D9+D10</f>
        <v>5022</v>
      </c>
      <c r="E8" s="77">
        <f t="shared" si="0"/>
        <v>7927</v>
      </c>
      <c r="F8" s="86">
        <f>I8+L8</f>
        <v>827817</v>
      </c>
      <c r="G8" s="78">
        <f t="shared" ref="G8:H9" si="1">J8+M8</f>
        <v>614233</v>
      </c>
      <c r="H8" s="78">
        <f t="shared" si="1"/>
        <v>213584</v>
      </c>
      <c r="I8" s="86">
        <f>J8+K8</f>
        <v>349290</v>
      </c>
      <c r="J8" s="92">
        <v>259170</v>
      </c>
      <c r="K8" s="78">
        <v>90120</v>
      </c>
      <c r="L8" s="86">
        <f>M8+N8</f>
        <v>478527</v>
      </c>
      <c r="M8" s="92">
        <v>355063</v>
      </c>
      <c r="N8" s="78">
        <v>123464</v>
      </c>
      <c r="O8" s="120"/>
      <c r="Q8" s="73" t="s">
        <v>522</v>
      </c>
      <c r="R8" s="73">
        <v>229110</v>
      </c>
      <c r="S8" s="73">
        <v>313881</v>
      </c>
      <c r="T8" s="123">
        <f>R8+S8</f>
        <v>542991</v>
      </c>
    </row>
    <row r="9" spans="1:20" ht="46.5" customHeight="1">
      <c r="A9" s="120" t="s">
        <v>2</v>
      </c>
      <c r="B9" s="83" t="s">
        <v>219</v>
      </c>
      <c r="C9" s="80">
        <f>D9+E9</f>
        <v>0</v>
      </c>
      <c r="D9" s="80">
        <v>0</v>
      </c>
      <c r="E9" s="81">
        <v>0</v>
      </c>
      <c r="F9" s="86">
        <f>I9+L9</f>
        <v>170973</v>
      </c>
      <c r="G9" s="78">
        <f t="shared" si="1"/>
        <v>135748</v>
      </c>
      <c r="H9" s="78">
        <f t="shared" si="1"/>
        <v>35225</v>
      </c>
      <c r="I9" s="86">
        <f>J9+K9</f>
        <v>72161</v>
      </c>
      <c r="J9" s="81">
        <v>57278</v>
      </c>
      <c r="K9" s="78">
        <v>14883</v>
      </c>
      <c r="L9" s="86">
        <f>M9+N9</f>
        <v>98812</v>
      </c>
      <c r="M9" s="81">
        <v>78470</v>
      </c>
      <c r="N9" s="78">
        <v>20342</v>
      </c>
      <c r="O9" s="82"/>
      <c r="Q9" s="126" t="s">
        <v>523</v>
      </c>
      <c r="R9" s="73">
        <v>259170</v>
      </c>
      <c r="S9" s="73">
        <v>355063</v>
      </c>
      <c r="T9" s="123">
        <f t="shared" ref="T9:T10" si="2">R9+S9</f>
        <v>614233</v>
      </c>
    </row>
    <row r="10" spans="1:20" ht="39.75" customHeight="1">
      <c r="A10" s="120" t="s">
        <v>4</v>
      </c>
      <c r="B10" s="83" t="s">
        <v>220</v>
      </c>
      <c r="C10" s="80">
        <f>D10+E10</f>
        <v>12949</v>
      </c>
      <c r="D10" s="80">
        <f>D13+D20</f>
        <v>5022</v>
      </c>
      <c r="E10" s="80">
        <f>E13+E20</f>
        <v>7927</v>
      </c>
      <c r="F10" s="80">
        <f>F8-F9</f>
        <v>656844</v>
      </c>
      <c r="G10" s="81">
        <f t="shared" ref="G10:N10" si="3">G8-G9</f>
        <v>478485</v>
      </c>
      <c r="H10" s="81">
        <f t="shared" si="3"/>
        <v>178359</v>
      </c>
      <c r="I10" s="80">
        <f t="shared" si="3"/>
        <v>277129</v>
      </c>
      <c r="J10" s="81">
        <f t="shared" si="3"/>
        <v>201892</v>
      </c>
      <c r="K10" s="81">
        <f t="shared" si="3"/>
        <v>75237</v>
      </c>
      <c r="L10" s="80">
        <f t="shared" si="3"/>
        <v>379715</v>
      </c>
      <c r="M10" s="81">
        <f t="shared" si="3"/>
        <v>276593</v>
      </c>
      <c r="N10" s="78">
        <f t="shared" si="3"/>
        <v>103122</v>
      </c>
      <c r="O10" s="82"/>
      <c r="Q10" s="73" t="s">
        <v>524</v>
      </c>
      <c r="R10" s="73">
        <f>R9-R8</f>
        <v>30060</v>
      </c>
      <c r="S10" s="73">
        <f>S9-S8</f>
        <v>41182</v>
      </c>
      <c r="T10" s="123">
        <f t="shared" si="2"/>
        <v>71242</v>
      </c>
    </row>
    <row r="11" spans="1:20" s="130" customFormat="1" ht="36" customHeight="1">
      <c r="A11" s="127"/>
      <c r="B11" s="128" t="s">
        <v>221</v>
      </c>
      <c r="C11" s="85"/>
      <c r="D11" s="85"/>
      <c r="E11" s="85"/>
      <c r="F11" s="85">
        <f>G11+H11</f>
        <v>103.08447079098968</v>
      </c>
      <c r="G11" s="124">
        <f>J11+M11</f>
        <v>75.094032579345466</v>
      </c>
      <c r="H11" s="124">
        <f>K11+N11</f>
        <v>27.990438211644218</v>
      </c>
      <c r="I11" s="85">
        <f>J11+K11</f>
        <v>55.182994822779769</v>
      </c>
      <c r="J11" s="279">
        <f>J10/D10</f>
        <v>40.201513341298288</v>
      </c>
      <c r="K11" s="124">
        <f>K10/D10</f>
        <v>14.981481481481481</v>
      </c>
      <c r="L11" s="85">
        <f>M11+N11</f>
        <v>47.901475968209915</v>
      </c>
      <c r="M11" s="124">
        <f>M10/E10</f>
        <v>34.892519238047178</v>
      </c>
      <c r="N11" s="125">
        <f>N10/E10</f>
        <v>13.008956730162735</v>
      </c>
      <c r="O11" s="129"/>
    </row>
    <row r="12" spans="1:20" s="283" customFormat="1" ht="29.25" customHeight="1">
      <c r="A12" s="362" t="s">
        <v>200</v>
      </c>
      <c r="B12" s="363"/>
      <c r="C12" s="86"/>
      <c r="D12" s="86"/>
      <c r="E12" s="86"/>
      <c r="F12" s="280"/>
      <c r="G12" s="87"/>
      <c r="H12" s="87"/>
      <c r="I12" s="280"/>
      <c r="J12" s="87"/>
      <c r="K12" s="87"/>
      <c r="L12" s="280"/>
      <c r="M12" s="87"/>
      <c r="N12" s="87"/>
      <c r="O12" s="281"/>
      <c r="P12" s="282">
        <f>G10/G8*100</f>
        <v>77.899591848695849</v>
      </c>
      <c r="Q12" s="282">
        <f>H10/H8*100</f>
        <v>83.507659749793987</v>
      </c>
    </row>
    <row r="13" spans="1:20" s="123" customFormat="1" ht="54.75" customHeight="1">
      <c r="A13" s="120">
        <v>1</v>
      </c>
      <c r="B13" s="121" t="s">
        <v>222</v>
      </c>
      <c r="C13" s="80">
        <f t="shared" ref="C13:C22" si="4">D13+E13</f>
        <v>11674</v>
      </c>
      <c r="D13" s="80">
        <f>SUM(D14:D19)</f>
        <v>4441</v>
      </c>
      <c r="E13" s="80">
        <f>SUM(E14:E19)</f>
        <v>7233</v>
      </c>
      <c r="F13" s="83">
        <f>G13+H13</f>
        <v>591539.05568602728</v>
      </c>
      <c r="G13" s="82">
        <f>J13+M13</f>
        <v>430912.51239750092</v>
      </c>
      <c r="H13" s="82">
        <f>K13+N13</f>
        <v>160626.5432885263</v>
      </c>
      <c r="I13" s="83">
        <f>J13+K13</f>
        <v>245067.68000796495</v>
      </c>
      <c r="J13" s="82">
        <f>D13*J11</f>
        <v>178534.92074870568</v>
      </c>
      <c r="K13" s="82">
        <f>D13*K11</f>
        <v>66532.759259259255</v>
      </c>
      <c r="L13" s="83">
        <f>M13+N13</f>
        <v>346471.37567806232</v>
      </c>
      <c r="M13" s="82">
        <f>E13*M11</f>
        <v>252377.59164879523</v>
      </c>
      <c r="N13" s="84">
        <f>E13*N11</f>
        <v>94093.784029267059</v>
      </c>
      <c r="O13" s="83"/>
      <c r="P13" s="122"/>
    </row>
    <row r="14" spans="1:20" ht="45.75" customHeight="1">
      <c r="A14" s="284" t="s">
        <v>126</v>
      </c>
      <c r="B14" s="88" t="s">
        <v>252</v>
      </c>
      <c r="C14" s="80">
        <f t="shared" si="4"/>
        <v>7630</v>
      </c>
      <c r="D14" s="78">
        <f>'[1]PL2.GD 5 nam (Chi tiet)'!M8</f>
        <v>3640</v>
      </c>
      <c r="E14" s="81">
        <f>'[1]PL2.GD 5 nam (Chi tiet)'!AA8</f>
        <v>3990</v>
      </c>
      <c r="F14" s="82">
        <f t="shared" ref="F14:F22" si="5">G14+H14</f>
        <v>391992.99026807596</v>
      </c>
      <c r="G14" s="82">
        <f t="shared" ref="G14:H22" si="6">J14+M14</f>
        <v>285554.66032213403</v>
      </c>
      <c r="H14" s="82">
        <f t="shared" si="6"/>
        <v>106438.32994594191</v>
      </c>
      <c r="I14" s="82">
        <f t="shared" ref="I14:I22" si="7">J14+K14</f>
        <v>200866.10115491835</v>
      </c>
      <c r="J14" s="82">
        <f>D14*J11</f>
        <v>146333.50856232576</v>
      </c>
      <c r="K14" s="82">
        <f>D14*K11</f>
        <v>54532.592592592591</v>
      </c>
      <c r="L14" s="82">
        <f t="shared" ref="L14:L22" si="8">M14+N14</f>
        <v>191126.88911315755</v>
      </c>
      <c r="M14" s="82">
        <f>E14*M11</f>
        <v>139221.15175980824</v>
      </c>
      <c r="N14" s="84">
        <f>E14*N11</f>
        <v>51905.737353349316</v>
      </c>
      <c r="O14" s="82"/>
    </row>
    <row r="15" spans="1:20" ht="51" customHeight="1">
      <c r="A15" s="284" t="s">
        <v>126</v>
      </c>
      <c r="B15" s="88" t="s">
        <v>242</v>
      </c>
      <c r="C15" s="80">
        <f t="shared" si="4"/>
        <v>975</v>
      </c>
      <c r="D15" s="78">
        <f>'[1]PL2.GD 5 nam (Chi tiet)'!N8</f>
        <v>375</v>
      </c>
      <c r="E15" s="81">
        <f>'[1]PL2.GD 5 nam (Chi tiet)'!AB8</f>
        <v>600</v>
      </c>
      <c r="F15" s="82">
        <f t="shared" si="5"/>
        <v>49434.50863946836</v>
      </c>
      <c r="G15" s="82">
        <f t="shared" si="6"/>
        <v>36011.07904581516</v>
      </c>
      <c r="H15" s="82">
        <f t="shared" si="6"/>
        <v>13423.429593653196</v>
      </c>
      <c r="I15" s="82">
        <f t="shared" si="7"/>
        <v>20693.623058542413</v>
      </c>
      <c r="J15" s="82">
        <f>D15*J11</f>
        <v>15075.567502986858</v>
      </c>
      <c r="K15" s="82">
        <f>D15*K11</f>
        <v>5618.0555555555557</v>
      </c>
      <c r="L15" s="82">
        <f>M15+N15</f>
        <v>28740.885580925948</v>
      </c>
      <c r="M15" s="82">
        <f>E15*M11</f>
        <v>20935.511542828306</v>
      </c>
      <c r="N15" s="84">
        <f>E15*N11</f>
        <v>7805.3740380976415</v>
      </c>
      <c r="O15" s="82"/>
    </row>
    <row r="16" spans="1:20" ht="50.25" customHeight="1">
      <c r="A16" s="284" t="s">
        <v>126</v>
      </c>
      <c r="B16" s="88" t="s">
        <v>223</v>
      </c>
      <c r="C16" s="80">
        <f t="shared" si="4"/>
        <v>894</v>
      </c>
      <c r="D16" s="78">
        <f>'[1]PL2.GD 5 nam (Chi tiet)'!O8</f>
        <v>426</v>
      </c>
      <c r="E16" s="81">
        <f>'[1]PL2.GD 5 nam (Chi tiet)'!AC8</f>
        <v>468</v>
      </c>
      <c r="F16" s="82">
        <f t="shared" si="5"/>
        <v>45925.846547626425</v>
      </c>
      <c r="G16" s="82">
        <f t="shared" si="6"/>
        <v>33455.543686799152</v>
      </c>
      <c r="H16" s="82">
        <f t="shared" si="6"/>
        <v>12470.302860827273</v>
      </c>
      <c r="I16" s="82">
        <f t="shared" si="7"/>
        <v>23507.955794504182</v>
      </c>
      <c r="J16" s="82">
        <f>D16*J11</f>
        <v>17125.844683393072</v>
      </c>
      <c r="K16" s="82">
        <f>D16*K11</f>
        <v>6382.1111111111113</v>
      </c>
      <c r="L16" s="82">
        <f t="shared" si="8"/>
        <v>22417.890753122239</v>
      </c>
      <c r="M16" s="82">
        <f>E16*M11</f>
        <v>16329.69900340608</v>
      </c>
      <c r="N16" s="84">
        <f>E16*N11</f>
        <v>6088.1917497161603</v>
      </c>
      <c r="O16" s="82"/>
    </row>
    <row r="17" spans="1:17" s="79" customFormat="1" ht="43.5" customHeight="1">
      <c r="A17" s="284" t="s">
        <v>126</v>
      </c>
      <c r="B17" s="88" t="s">
        <v>224</v>
      </c>
      <c r="C17" s="80">
        <f t="shared" si="4"/>
        <v>325</v>
      </c>
      <c r="D17" s="78">
        <f>'[1]PL2.GD 5 nam (Chi tiet)'!P8</f>
        <v>0</v>
      </c>
      <c r="E17" s="81">
        <f>'[1]PL2.GD 5 nam (Chi tiet)'!AD8</f>
        <v>325</v>
      </c>
      <c r="F17" s="82">
        <f t="shared" si="5"/>
        <v>15567.97968966822</v>
      </c>
      <c r="G17" s="82">
        <f t="shared" si="6"/>
        <v>11340.068752365332</v>
      </c>
      <c r="H17" s="82">
        <f t="shared" si="6"/>
        <v>4227.9109373028887</v>
      </c>
      <c r="I17" s="82">
        <f t="shared" si="7"/>
        <v>0</v>
      </c>
      <c r="J17" s="82">
        <f>D17*J11</f>
        <v>0</v>
      </c>
      <c r="K17" s="82">
        <v>0</v>
      </c>
      <c r="L17" s="82">
        <f t="shared" si="8"/>
        <v>15567.97968966822</v>
      </c>
      <c r="M17" s="82">
        <f>E17*M11</f>
        <v>11340.068752365332</v>
      </c>
      <c r="N17" s="84">
        <f>E17*N11</f>
        <v>4227.9109373028887</v>
      </c>
      <c r="O17" s="82"/>
      <c r="Q17" s="73"/>
    </row>
    <row r="18" spans="1:17" s="79" customFormat="1" ht="47.25" customHeight="1">
      <c r="A18" s="284" t="s">
        <v>126</v>
      </c>
      <c r="B18" s="88" t="s">
        <v>225</v>
      </c>
      <c r="C18" s="80">
        <f t="shared" si="4"/>
        <v>1675</v>
      </c>
      <c r="D18" s="78">
        <f>'[1]PL2.GD 5 nam (Chi tiet)'!Q8</f>
        <v>0</v>
      </c>
      <c r="E18" s="81">
        <f>'[1]PL2.GD 5 nam (Chi tiet)'!AE8</f>
        <v>1675</v>
      </c>
      <c r="F18" s="82">
        <f t="shared" si="5"/>
        <v>80234.972246751597</v>
      </c>
      <c r="G18" s="82">
        <f t="shared" si="6"/>
        <v>58444.969723729024</v>
      </c>
      <c r="H18" s="82">
        <f t="shared" si="6"/>
        <v>21790.00252302258</v>
      </c>
      <c r="I18" s="82">
        <f t="shared" si="7"/>
        <v>0</v>
      </c>
      <c r="J18" s="82">
        <f>D18*J11</f>
        <v>0</v>
      </c>
      <c r="K18" s="82">
        <v>0</v>
      </c>
      <c r="L18" s="82">
        <f t="shared" si="8"/>
        <v>80234.972246751597</v>
      </c>
      <c r="M18" s="82">
        <f>E18*M11</f>
        <v>58444.969723729024</v>
      </c>
      <c r="N18" s="84">
        <f>E18*N11</f>
        <v>21790.00252302258</v>
      </c>
      <c r="O18" s="82" t="s">
        <v>226</v>
      </c>
      <c r="Q18" s="73"/>
    </row>
    <row r="19" spans="1:17" s="79" customFormat="1" ht="49.5" customHeight="1">
      <c r="A19" s="284" t="s">
        <v>126</v>
      </c>
      <c r="B19" s="88" t="s">
        <v>227</v>
      </c>
      <c r="C19" s="80">
        <f t="shared" si="4"/>
        <v>175</v>
      </c>
      <c r="D19" s="78">
        <f>'[1]PL2.GD 5 nam (Chi tiet)'!R8</f>
        <v>0</v>
      </c>
      <c r="E19" s="81">
        <f>'[1]PL2.GD 5 nam (Chi tiet)'!AF8</f>
        <v>175</v>
      </c>
      <c r="F19" s="82">
        <f t="shared" si="5"/>
        <v>8382.758294436735</v>
      </c>
      <c r="G19" s="82">
        <f t="shared" si="6"/>
        <v>6106.1908666582558</v>
      </c>
      <c r="H19" s="82">
        <f t="shared" si="6"/>
        <v>2276.5674277784788</v>
      </c>
      <c r="I19" s="82">
        <f t="shared" si="7"/>
        <v>0</v>
      </c>
      <c r="J19" s="82">
        <f>D19*J11</f>
        <v>0</v>
      </c>
      <c r="K19" s="82">
        <v>0</v>
      </c>
      <c r="L19" s="82">
        <f t="shared" si="8"/>
        <v>8382.758294436735</v>
      </c>
      <c r="M19" s="82">
        <f>E19*M11</f>
        <v>6106.1908666582558</v>
      </c>
      <c r="N19" s="84">
        <f>E19*N11</f>
        <v>2276.5674277784788</v>
      </c>
      <c r="O19" s="82" t="s">
        <v>228</v>
      </c>
      <c r="Q19" s="73"/>
    </row>
    <row r="20" spans="1:17" s="79" customFormat="1" ht="51.75" customHeight="1">
      <c r="A20" s="120">
        <v>2</v>
      </c>
      <c r="B20" s="89" t="s">
        <v>229</v>
      </c>
      <c r="C20" s="80">
        <f t="shared" si="4"/>
        <v>1275</v>
      </c>
      <c r="D20" s="86">
        <f>D21+D22</f>
        <v>581</v>
      </c>
      <c r="E20" s="86">
        <f>E21+E22</f>
        <v>694</v>
      </c>
      <c r="F20" s="83">
        <f t="shared" si="5"/>
        <v>65304.94431397273</v>
      </c>
      <c r="G20" s="82">
        <f t="shared" si="6"/>
        <v>47572.487602499052</v>
      </c>
      <c r="H20" s="82">
        <f t="shared" si="6"/>
        <v>17732.456711473678</v>
      </c>
      <c r="I20" s="83">
        <f t="shared" si="7"/>
        <v>32061.319992035045</v>
      </c>
      <c r="J20" s="82">
        <f>D20*J11</f>
        <v>23357.079251294304</v>
      </c>
      <c r="K20" s="82">
        <f>D20*K11</f>
        <v>8704.2407407407409</v>
      </c>
      <c r="L20" s="83">
        <f t="shared" si="8"/>
        <v>33243.624321937677</v>
      </c>
      <c r="M20" s="82">
        <f>E20*M11</f>
        <v>24215.408351204744</v>
      </c>
      <c r="N20" s="84">
        <f>E20*N11</f>
        <v>9028.2159707329374</v>
      </c>
      <c r="O20" s="82"/>
      <c r="Q20" s="73"/>
    </row>
    <row r="21" spans="1:17" s="79" customFormat="1" ht="47.25" customHeight="1">
      <c r="A21" s="284" t="s">
        <v>126</v>
      </c>
      <c r="B21" s="90" t="s">
        <v>230</v>
      </c>
      <c r="C21" s="80">
        <f t="shared" si="4"/>
        <v>841</v>
      </c>
      <c r="D21" s="91">
        <f>'[1]PL2.GD 5 nam (Chi tiet)'!S8</f>
        <v>365</v>
      </c>
      <c r="E21" s="81">
        <f>'[1]PL2.GD 5 nam (Chi tiet)'!AG8</f>
        <v>476</v>
      </c>
      <c r="F21" s="82">
        <f t="shared" si="5"/>
        <v>42942.895671182538</v>
      </c>
      <c r="G21" s="82">
        <f t="shared" si="6"/>
        <v>31282.391526884334</v>
      </c>
      <c r="H21" s="82">
        <f t="shared" si="6"/>
        <v>11660.504144298204</v>
      </c>
      <c r="I21" s="82">
        <f t="shared" si="7"/>
        <v>20141.793110314618</v>
      </c>
      <c r="J21" s="82">
        <f>D21*J11</f>
        <v>14673.552369573876</v>
      </c>
      <c r="K21" s="82">
        <f>D21*K11</f>
        <v>5468.2407407407409</v>
      </c>
      <c r="L21" s="82">
        <f t="shared" si="8"/>
        <v>22801.102560867919</v>
      </c>
      <c r="M21" s="82">
        <f>E21*M11</f>
        <v>16608.839157310456</v>
      </c>
      <c r="N21" s="84">
        <f>E21*N11</f>
        <v>6192.263403557462</v>
      </c>
      <c r="O21" s="82"/>
      <c r="Q21" s="73"/>
    </row>
    <row r="22" spans="1:17" s="79" customFormat="1" ht="66" customHeight="1">
      <c r="A22" s="284" t="s">
        <v>126</v>
      </c>
      <c r="B22" s="90" t="s">
        <v>231</v>
      </c>
      <c r="C22" s="80">
        <f t="shared" si="4"/>
        <v>434</v>
      </c>
      <c r="D22" s="91">
        <f>'[1]PL2.GD 5 nam (Chi tiet)'!T8</f>
        <v>216</v>
      </c>
      <c r="E22" s="81">
        <f>'[1]PL2.GD 5 nam (Chi tiet)'!AH8</f>
        <v>218</v>
      </c>
      <c r="F22" s="82">
        <f t="shared" si="5"/>
        <v>22362.048642790192</v>
      </c>
      <c r="G22" s="82">
        <f t="shared" si="6"/>
        <v>16290.096075614714</v>
      </c>
      <c r="H22" s="82">
        <f t="shared" si="6"/>
        <v>6071.9525671754764</v>
      </c>
      <c r="I22" s="82">
        <f t="shared" si="7"/>
        <v>11919.526881720431</v>
      </c>
      <c r="J22" s="82">
        <f>D22*J11</f>
        <v>8683.5268817204305</v>
      </c>
      <c r="K22" s="82">
        <f>D22*K11</f>
        <v>3236</v>
      </c>
      <c r="L22" s="82">
        <f t="shared" si="8"/>
        <v>10442.521761069762</v>
      </c>
      <c r="M22" s="82">
        <f>E22*M11</f>
        <v>7606.5691938942846</v>
      </c>
      <c r="N22" s="84">
        <f>E22*N11</f>
        <v>2835.9525671754764</v>
      </c>
      <c r="O22" s="82"/>
      <c r="Q22" s="73"/>
    </row>
    <row r="24" spans="1:17" s="79" customFormat="1" ht="29.25" customHeight="1">
      <c r="A24" s="278"/>
      <c r="B24" s="73"/>
      <c r="C24" s="72"/>
      <c r="D24" s="72"/>
      <c r="E24" s="72"/>
      <c r="F24" s="73"/>
      <c r="G24" s="73"/>
      <c r="H24" s="73"/>
      <c r="I24" s="73"/>
      <c r="J24" s="73"/>
      <c r="K24" s="73"/>
      <c r="L24" s="73"/>
      <c r="M24" s="73"/>
      <c r="N24" s="92"/>
      <c r="O24" s="73"/>
      <c r="Q24" s="73"/>
    </row>
  </sheetData>
  <mergeCells count="14">
    <mergeCell ref="L6:N6"/>
    <mergeCell ref="A8:B8"/>
    <mergeCell ref="A12:B12"/>
    <mergeCell ref="A3:O3"/>
    <mergeCell ref="A1:O1"/>
    <mergeCell ref="A2:O2"/>
    <mergeCell ref="N4:O4"/>
    <mergeCell ref="A5:A7"/>
    <mergeCell ref="B5:B7"/>
    <mergeCell ref="C5:E6"/>
    <mergeCell ref="F5:H6"/>
    <mergeCell ref="I5:N5"/>
    <mergeCell ref="O5:O7"/>
    <mergeCell ref="I6:K6"/>
  </mergeCells>
  <pageMargins left="0.27559055118110198" right="0.31496062992126" top="0.5" bottom="0.196850393700787" header="0.31496062992126" footer="0.31496062992126"/>
  <pageSetup paperSize="9" scale="74" orientation="landscape" r:id="rId1"/>
  <headerFooter differentFirst="1">
    <oddHeader>&amp;C&amp;P/&amp;N</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35"/>
  <sheetViews>
    <sheetView view="pageBreakPreview" zoomScale="55" zoomScaleNormal="25" zoomScaleSheetLayoutView="55" workbookViewId="0">
      <pane xSplit="6" ySplit="8" topLeftCell="G106" activePane="bottomRight" state="frozen"/>
      <selection sqref="A1:AO1"/>
      <selection pane="topRight" sqref="A1:AO1"/>
      <selection pane="bottomLeft" sqref="A1:AO1"/>
      <selection pane="bottomRight" sqref="A1:AO1"/>
    </sheetView>
  </sheetViews>
  <sheetFormatPr defaultColWidth="10.44140625" defaultRowHeight="18"/>
  <cols>
    <col min="1" max="1" width="8.44140625" style="93" customWidth="1"/>
    <col min="2" max="2" width="22.5546875" style="93" customWidth="1"/>
    <col min="3" max="3" width="9" style="93" customWidth="1"/>
    <col min="4" max="4" width="10" style="94" customWidth="1"/>
    <col min="5" max="5" width="9.33203125" style="94" customWidth="1"/>
    <col min="6" max="6" width="9.5546875" style="95" customWidth="1"/>
    <col min="7" max="7" width="10.33203125" style="96" customWidth="1"/>
    <col min="8" max="8" width="8.44140625" style="97" customWidth="1"/>
    <col min="9" max="9" width="9" style="97" customWidth="1"/>
    <col min="10" max="10" width="10.44140625" style="93" customWidth="1"/>
    <col min="11" max="11" width="12.44140625" style="98" customWidth="1"/>
    <col min="12" max="12" width="11.109375" style="93" customWidth="1"/>
    <col min="13" max="13" width="13.6640625" style="99" customWidth="1"/>
    <col min="14" max="14" width="10" style="99" customWidth="1"/>
    <col min="15" max="15" width="9" style="98" customWidth="1"/>
    <col min="16" max="16" width="9.6640625" style="100" customWidth="1"/>
    <col min="17" max="18" width="9" style="98" customWidth="1"/>
    <col min="19" max="19" width="13" style="93" customWidth="1"/>
    <col min="20" max="20" width="12.88671875" style="101" customWidth="1"/>
    <col min="21" max="21" width="12.88671875" style="259" customWidth="1"/>
    <col min="22" max="22" width="14.5546875" style="99" customWidth="1"/>
    <col min="23" max="23" width="12" style="93" customWidth="1"/>
    <col min="24" max="24" width="12.5546875" style="100" customWidth="1"/>
    <col min="25" max="25" width="14.88671875" style="100" customWidth="1"/>
    <col min="26" max="26" width="12.6640625" style="100" customWidth="1"/>
    <col min="27" max="27" width="11.33203125" style="102" customWidth="1"/>
    <col min="28" max="28" width="10.109375" style="102" customWidth="1"/>
    <col min="29" max="29" width="10.109375" style="131" customWidth="1"/>
    <col min="30" max="30" width="9.5546875" style="102" customWidth="1"/>
    <col min="31" max="31" width="11.44140625" style="131" customWidth="1"/>
    <col min="32" max="32" width="9.33203125" style="131" customWidth="1"/>
    <col min="33" max="33" width="12.33203125" style="100" customWidth="1"/>
    <col min="34" max="34" width="13" style="132" customWidth="1"/>
    <col min="35" max="35" width="13" style="98" customWidth="1"/>
    <col min="36" max="36" width="13.5546875" style="99" customWidth="1"/>
    <col min="37" max="37" width="11" style="100" customWidth="1"/>
    <col min="38" max="38" width="12.88671875" style="100" customWidth="1"/>
    <col min="39" max="39" width="15.109375" style="93" customWidth="1"/>
    <col min="40" max="40" width="16.33203125" style="103" customWidth="1"/>
    <col min="41" max="41" width="18.6640625" style="93" customWidth="1"/>
    <col min="42" max="42" width="21.88671875" style="93" customWidth="1"/>
    <col min="43" max="16384" width="10.44140625" style="93"/>
  </cols>
  <sheetData>
    <row r="1" spans="1:42" ht="30" customHeight="1">
      <c r="A1" s="377" t="s">
        <v>530</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row>
    <row r="2" spans="1:42" ht="30" customHeight="1">
      <c r="A2" s="378" t="s">
        <v>531</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row>
    <row r="3" spans="1:42" s="119" customFormat="1" ht="30" customHeight="1">
      <c r="A3" s="388" t="s">
        <v>532</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row>
    <row r="4" spans="1:42" ht="24.75" customHeight="1">
      <c r="A4" s="100"/>
      <c r="B4" s="100"/>
      <c r="C4" s="100"/>
      <c r="D4" s="96"/>
      <c r="E4" s="96"/>
      <c r="F4" s="268"/>
      <c r="H4" s="269"/>
      <c r="I4" s="269"/>
      <c r="J4" s="100"/>
      <c r="K4" s="132"/>
      <c r="L4" s="100"/>
      <c r="M4" s="100"/>
      <c r="N4" s="100"/>
      <c r="O4" s="132"/>
      <c r="Q4" s="132"/>
      <c r="R4" s="132"/>
      <c r="S4" s="100"/>
      <c r="T4" s="132"/>
      <c r="U4" s="270"/>
      <c r="V4" s="100"/>
      <c r="W4" s="100"/>
      <c r="AI4" s="132"/>
      <c r="AJ4" s="100"/>
      <c r="AM4" s="100"/>
      <c r="AN4" s="379" t="s">
        <v>207</v>
      </c>
      <c r="AO4" s="379"/>
    </row>
    <row r="5" spans="1:42" ht="60.75" customHeight="1">
      <c r="A5" s="386" t="s">
        <v>5</v>
      </c>
      <c r="B5" s="389" t="s">
        <v>232</v>
      </c>
      <c r="C5" s="390"/>
      <c r="D5" s="389" t="s">
        <v>233</v>
      </c>
      <c r="E5" s="395"/>
      <c r="F5" s="395"/>
      <c r="G5" s="395"/>
      <c r="H5" s="395"/>
      <c r="I5" s="395"/>
      <c r="J5" s="395"/>
      <c r="K5" s="395"/>
      <c r="L5" s="397" t="s">
        <v>234</v>
      </c>
      <c r="M5" s="398"/>
      <c r="N5" s="398"/>
      <c r="O5" s="398"/>
      <c r="P5" s="398"/>
      <c r="Q5" s="398"/>
      <c r="R5" s="398"/>
      <c r="S5" s="398"/>
      <c r="T5" s="398"/>
      <c r="U5" s="398"/>
      <c r="V5" s="398"/>
      <c r="W5" s="398"/>
      <c r="X5" s="398"/>
      <c r="Y5" s="399"/>
      <c r="Z5" s="386" t="s">
        <v>235</v>
      </c>
      <c r="AA5" s="386"/>
      <c r="AB5" s="386"/>
      <c r="AC5" s="386"/>
      <c r="AD5" s="386"/>
      <c r="AE5" s="386"/>
      <c r="AF5" s="386"/>
      <c r="AG5" s="386"/>
      <c r="AH5" s="386"/>
      <c r="AI5" s="386"/>
      <c r="AJ5" s="386"/>
      <c r="AK5" s="386"/>
      <c r="AL5" s="386"/>
      <c r="AM5" s="386"/>
      <c r="AN5" s="380" t="s">
        <v>236</v>
      </c>
      <c r="AO5" s="383" t="s">
        <v>1</v>
      </c>
    </row>
    <row r="6" spans="1:42" ht="27" customHeight="1">
      <c r="A6" s="386"/>
      <c r="B6" s="391"/>
      <c r="C6" s="392"/>
      <c r="D6" s="393"/>
      <c r="E6" s="396"/>
      <c r="F6" s="396"/>
      <c r="G6" s="396"/>
      <c r="H6" s="396"/>
      <c r="I6" s="396"/>
      <c r="J6" s="396"/>
      <c r="K6" s="396"/>
      <c r="L6" s="383" t="s">
        <v>237</v>
      </c>
      <c r="M6" s="387" t="s">
        <v>200</v>
      </c>
      <c r="N6" s="387"/>
      <c r="O6" s="387"/>
      <c r="P6" s="387"/>
      <c r="Q6" s="387"/>
      <c r="R6" s="387"/>
      <c r="S6" s="387"/>
      <c r="T6" s="387"/>
      <c r="U6" s="380" t="s">
        <v>525</v>
      </c>
      <c r="V6" s="383" t="s">
        <v>526</v>
      </c>
      <c r="W6" s="380" t="s">
        <v>253</v>
      </c>
      <c r="X6" s="383" t="s">
        <v>260</v>
      </c>
      <c r="Y6" s="383" t="s">
        <v>254</v>
      </c>
      <c r="Z6" s="386" t="s">
        <v>237</v>
      </c>
      <c r="AA6" s="387" t="s">
        <v>200</v>
      </c>
      <c r="AB6" s="387"/>
      <c r="AC6" s="387"/>
      <c r="AD6" s="387"/>
      <c r="AE6" s="387"/>
      <c r="AF6" s="387"/>
      <c r="AG6" s="387"/>
      <c r="AH6" s="387"/>
      <c r="AI6" s="380" t="s">
        <v>525</v>
      </c>
      <c r="AJ6" s="383" t="s">
        <v>526</v>
      </c>
      <c r="AK6" s="380" t="s">
        <v>253</v>
      </c>
      <c r="AL6" s="383" t="s">
        <v>260</v>
      </c>
      <c r="AM6" s="383" t="s">
        <v>255</v>
      </c>
      <c r="AN6" s="381"/>
      <c r="AO6" s="384"/>
    </row>
    <row r="7" spans="1:42" ht="37.5" customHeight="1">
      <c r="A7" s="386"/>
      <c r="B7" s="391"/>
      <c r="C7" s="392"/>
      <c r="D7" s="386" t="s">
        <v>238</v>
      </c>
      <c r="E7" s="386"/>
      <c r="F7" s="386"/>
      <c r="G7" s="386"/>
      <c r="H7" s="386"/>
      <c r="I7" s="386"/>
      <c r="J7" s="386" t="s">
        <v>239</v>
      </c>
      <c r="K7" s="386"/>
      <c r="L7" s="384"/>
      <c r="M7" s="386" t="s">
        <v>240</v>
      </c>
      <c r="N7" s="386"/>
      <c r="O7" s="386"/>
      <c r="P7" s="386"/>
      <c r="Q7" s="386"/>
      <c r="R7" s="386"/>
      <c r="S7" s="386" t="s">
        <v>241</v>
      </c>
      <c r="T7" s="386"/>
      <c r="U7" s="381"/>
      <c r="V7" s="384"/>
      <c r="W7" s="381"/>
      <c r="X7" s="384"/>
      <c r="Y7" s="384"/>
      <c r="Z7" s="386"/>
      <c r="AA7" s="386" t="s">
        <v>240</v>
      </c>
      <c r="AB7" s="386"/>
      <c r="AC7" s="386"/>
      <c r="AD7" s="386"/>
      <c r="AE7" s="386"/>
      <c r="AF7" s="386"/>
      <c r="AG7" s="386" t="s">
        <v>241</v>
      </c>
      <c r="AH7" s="386"/>
      <c r="AI7" s="381"/>
      <c r="AJ7" s="384"/>
      <c r="AK7" s="381"/>
      <c r="AL7" s="384"/>
      <c r="AM7" s="384"/>
      <c r="AN7" s="381"/>
      <c r="AO7" s="384"/>
    </row>
    <row r="8" spans="1:42" s="104" customFormat="1" ht="177.75" customHeight="1">
      <c r="A8" s="386"/>
      <c r="B8" s="393"/>
      <c r="C8" s="394"/>
      <c r="D8" s="133" t="s">
        <v>261</v>
      </c>
      <c r="E8" s="133" t="s">
        <v>262</v>
      </c>
      <c r="F8" s="271" t="s">
        <v>243</v>
      </c>
      <c r="G8" s="133" t="s">
        <v>244</v>
      </c>
      <c r="H8" s="133" t="s">
        <v>263</v>
      </c>
      <c r="I8" s="133" t="s">
        <v>527</v>
      </c>
      <c r="J8" s="133" t="s">
        <v>245</v>
      </c>
      <c r="K8" s="133" t="s">
        <v>246</v>
      </c>
      <c r="L8" s="385"/>
      <c r="M8" s="133" t="s">
        <v>261</v>
      </c>
      <c r="N8" s="133" t="s">
        <v>262</v>
      </c>
      <c r="O8" s="133" t="s">
        <v>243</v>
      </c>
      <c r="P8" s="133" t="s">
        <v>224</v>
      </c>
      <c r="Q8" s="133" t="s">
        <v>263</v>
      </c>
      <c r="R8" s="133" t="s">
        <v>264</v>
      </c>
      <c r="S8" s="133" t="s">
        <v>230</v>
      </c>
      <c r="T8" s="133" t="s">
        <v>231</v>
      </c>
      <c r="U8" s="382"/>
      <c r="V8" s="385"/>
      <c r="W8" s="382"/>
      <c r="X8" s="385"/>
      <c r="Y8" s="385"/>
      <c r="Z8" s="386"/>
      <c r="AA8" s="133" t="s">
        <v>261</v>
      </c>
      <c r="AB8" s="133" t="s">
        <v>262</v>
      </c>
      <c r="AC8" s="133" t="s">
        <v>243</v>
      </c>
      <c r="AD8" s="133" t="s">
        <v>244</v>
      </c>
      <c r="AE8" s="133" t="s">
        <v>263</v>
      </c>
      <c r="AF8" s="133" t="s">
        <v>264</v>
      </c>
      <c r="AG8" s="133" t="s">
        <v>245</v>
      </c>
      <c r="AH8" s="133" t="s">
        <v>246</v>
      </c>
      <c r="AI8" s="382"/>
      <c r="AJ8" s="385"/>
      <c r="AK8" s="382"/>
      <c r="AL8" s="385"/>
      <c r="AM8" s="385"/>
      <c r="AN8" s="382"/>
      <c r="AO8" s="385"/>
    </row>
    <row r="9" spans="1:42" s="118" customFormat="1" ht="63" customHeight="1">
      <c r="A9" s="272"/>
      <c r="B9" s="258" t="s">
        <v>142</v>
      </c>
      <c r="C9" s="258" t="s">
        <v>247</v>
      </c>
      <c r="D9" s="105">
        <v>100</v>
      </c>
      <c r="E9" s="105">
        <f>COUNTIF(E10:E133,"X")</f>
        <v>24</v>
      </c>
      <c r="F9" s="273"/>
      <c r="G9" s="105">
        <f>COUNTIF(G10:G133,"X")</f>
        <v>13</v>
      </c>
      <c r="H9" s="105">
        <f>COUNTIF(H10:H133,"X")</f>
        <v>67</v>
      </c>
      <c r="I9" s="105">
        <f>COUNTIF(I10:I133,"X")</f>
        <v>7</v>
      </c>
      <c r="J9" s="105">
        <f>SUM(J10:J133)</f>
        <v>2758</v>
      </c>
      <c r="K9" s="105">
        <f>SUM(K10:K133)</f>
        <v>218</v>
      </c>
      <c r="L9" s="105">
        <f t="shared" ref="L9:L72" si="0">SUM(M9:T9)</f>
        <v>5022</v>
      </c>
      <c r="M9" s="105">
        <f t="shared" ref="M9:T9" si="1">SUM(M10:M133)</f>
        <v>3640</v>
      </c>
      <c r="N9" s="105">
        <f t="shared" si="1"/>
        <v>375</v>
      </c>
      <c r="O9" s="105">
        <f t="shared" si="1"/>
        <v>426</v>
      </c>
      <c r="P9" s="105">
        <f t="shared" si="1"/>
        <v>0</v>
      </c>
      <c r="Q9" s="105">
        <f t="shared" si="1"/>
        <v>0</v>
      </c>
      <c r="R9" s="105">
        <f t="shared" si="1"/>
        <v>0</v>
      </c>
      <c r="S9" s="105">
        <f t="shared" si="1"/>
        <v>365</v>
      </c>
      <c r="T9" s="105">
        <f t="shared" si="1"/>
        <v>216</v>
      </c>
      <c r="U9" s="105">
        <f>'PL3'!J11</f>
        <v>40.201513341298288</v>
      </c>
      <c r="V9" s="105">
        <f>L9*U9</f>
        <v>201892</v>
      </c>
      <c r="W9" s="105">
        <f>'[1]PL1.GD 5 nam (Tong the)'!K11</f>
        <v>14.981481481481481</v>
      </c>
      <c r="X9" s="105">
        <f>L9*W9</f>
        <v>75237</v>
      </c>
      <c r="Y9" s="105">
        <f>V9+X9</f>
        <v>277129</v>
      </c>
      <c r="Z9" s="105">
        <f t="shared" ref="Z9:Z72" si="2">SUM(AA9:AH9)</f>
        <v>7927</v>
      </c>
      <c r="AA9" s="105">
        <f t="shared" ref="AA9:AH9" si="3">SUM(AA10:AA133)</f>
        <v>3990</v>
      </c>
      <c r="AB9" s="105">
        <f t="shared" si="3"/>
        <v>600</v>
      </c>
      <c r="AC9" s="105">
        <f t="shared" si="3"/>
        <v>468</v>
      </c>
      <c r="AD9" s="105">
        <f t="shared" si="3"/>
        <v>325</v>
      </c>
      <c r="AE9" s="105">
        <f t="shared" si="3"/>
        <v>1675</v>
      </c>
      <c r="AF9" s="105">
        <f t="shared" si="3"/>
        <v>175</v>
      </c>
      <c r="AG9" s="105">
        <f t="shared" si="3"/>
        <v>476</v>
      </c>
      <c r="AH9" s="105">
        <f t="shared" si="3"/>
        <v>218</v>
      </c>
      <c r="AI9" s="106">
        <f>'PL3'!M11</f>
        <v>34.892519238047178</v>
      </c>
      <c r="AJ9" s="106">
        <f>Z9*AI9</f>
        <v>276593</v>
      </c>
      <c r="AK9" s="106">
        <f>'[1]PL1.GD 5 nam (Tong the)'!N11</f>
        <v>13.008956730162735</v>
      </c>
      <c r="AL9" s="106">
        <f>Z9*AK9</f>
        <v>103122</v>
      </c>
      <c r="AM9" s="106">
        <f>AJ9+AL9</f>
        <v>379715</v>
      </c>
      <c r="AN9" s="107">
        <f>Y9+AM9</f>
        <v>656844</v>
      </c>
      <c r="AO9" s="258"/>
    </row>
    <row r="10" spans="1:42" s="101" customFormat="1" ht="45" customHeight="1">
      <c r="A10" s="108">
        <v>1</v>
      </c>
      <c r="B10" s="134" t="s">
        <v>15</v>
      </c>
      <c r="C10" s="134">
        <v>2</v>
      </c>
      <c r="D10" s="108" t="s">
        <v>2</v>
      </c>
      <c r="E10" s="108"/>
      <c r="F10" s="274">
        <v>0</v>
      </c>
      <c r="G10" s="108"/>
      <c r="H10" s="108" t="s">
        <v>248</v>
      </c>
      <c r="I10" s="108"/>
      <c r="J10" s="108">
        <v>39</v>
      </c>
      <c r="K10" s="108">
        <v>0</v>
      </c>
      <c r="L10" s="134">
        <f t="shared" si="0"/>
        <v>39</v>
      </c>
      <c r="M10" s="109">
        <v>30</v>
      </c>
      <c r="N10" s="109"/>
      <c r="O10" s="109">
        <v>2</v>
      </c>
      <c r="P10" s="109"/>
      <c r="Q10" s="109"/>
      <c r="R10" s="109"/>
      <c r="S10" s="134">
        <v>7</v>
      </c>
      <c r="T10" s="108"/>
      <c r="U10" s="135">
        <f>U9</f>
        <v>40.201513341298288</v>
      </c>
      <c r="V10" s="105">
        <f t="shared" ref="V10:V73" si="4">L10*U10</f>
        <v>1567.8590203106332</v>
      </c>
      <c r="W10" s="110">
        <f>W9</f>
        <v>14.981481481481481</v>
      </c>
      <c r="X10" s="105">
        <f t="shared" ref="X10:X73" si="5">L10*W10</f>
        <v>584.27777777777771</v>
      </c>
      <c r="Y10" s="105">
        <f t="shared" ref="Y10:Y73" si="6">V10+X10</f>
        <v>2152.1367980884111</v>
      </c>
      <c r="Z10" s="108">
        <f t="shared" si="2"/>
        <v>64</v>
      </c>
      <c r="AA10" s="109">
        <v>30</v>
      </c>
      <c r="AB10" s="109"/>
      <c r="AC10" s="109">
        <v>2</v>
      </c>
      <c r="AD10" s="109"/>
      <c r="AE10" s="109">
        <v>25</v>
      </c>
      <c r="AF10" s="109"/>
      <c r="AG10" s="134">
        <v>7</v>
      </c>
      <c r="AH10" s="108"/>
      <c r="AI10" s="135">
        <f>AI9</f>
        <v>34.892519238047178</v>
      </c>
      <c r="AJ10" s="106">
        <f t="shared" ref="AJ10:AJ73" si="7">Z10*AI10</f>
        <v>2233.1212312350194</v>
      </c>
      <c r="AK10" s="111">
        <f>AK9</f>
        <v>13.008956730162735</v>
      </c>
      <c r="AL10" s="106">
        <f t="shared" ref="AL10:AL73" si="8">Z10*AK10</f>
        <v>832.57323073041505</v>
      </c>
      <c r="AM10" s="106">
        <f t="shared" ref="AM10:AM73" si="9">AJ10+AL10</f>
        <v>3065.6944619654346</v>
      </c>
      <c r="AN10" s="107">
        <f t="shared" ref="AN10:AN73" si="10">Y10+AM10</f>
        <v>5217.8312600538457</v>
      </c>
      <c r="AO10" s="134"/>
    </row>
    <row r="11" spans="1:42" s="101" customFormat="1" ht="45" customHeight="1">
      <c r="A11" s="108">
        <v>2</v>
      </c>
      <c r="B11" s="134" t="s">
        <v>31</v>
      </c>
      <c r="C11" s="134">
        <v>2</v>
      </c>
      <c r="D11" s="108" t="s">
        <v>2</v>
      </c>
      <c r="E11" s="108"/>
      <c r="F11" s="274">
        <v>57.3</v>
      </c>
      <c r="G11" s="108"/>
      <c r="H11" s="108" t="s">
        <v>248</v>
      </c>
      <c r="I11" s="108"/>
      <c r="J11" s="108">
        <v>31</v>
      </c>
      <c r="K11" s="108">
        <v>0</v>
      </c>
      <c r="L11" s="134">
        <f t="shared" si="0"/>
        <v>40</v>
      </c>
      <c r="M11" s="109">
        <v>30</v>
      </c>
      <c r="N11" s="109"/>
      <c r="O11" s="109">
        <v>4</v>
      </c>
      <c r="P11" s="109"/>
      <c r="Q11" s="109"/>
      <c r="R11" s="109"/>
      <c r="S11" s="134">
        <v>6</v>
      </c>
      <c r="T11" s="108"/>
      <c r="U11" s="135">
        <f t="shared" ref="U11:U74" si="11">U10</f>
        <v>40.201513341298288</v>
      </c>
      <c r="V11" s="105">
        <f t="shared" si="4"/>
        <v>1608.0605336519316</v>
      </c>
      <c r="W11" s="110">
        <f t="shared" ref="W11:W74" si="12">W10</f>
        <v>14.981481481481481</v>
      </c>
      <c r="X11" s="105">
        <f t="shared" si="5"/>
        <v>599.25925925925924</v>
      </c>
      <c r="Y11" s="105">
        <f t="shared" si="6"/>
        <v>2207.3197929111907</v>
      </c>
      <c r="Z11" s="108">
        <f t="shared" si="2"/>
        <v>65</v>
      </c>
      <c r="AA11" s="109">
        <v>30</v>
      </c>
      <c r="AB11" s="109"/>
      <c r="AC11" s="109">
        <v>4</v>
      </c>
      <c r="AD11" s="109"/>
      <c r="AE11" s="109">
        <v>25</v>
      </c>
      <c r="AF11" s="109"/>
      <c r="AG11" s="134">
        <v>6</v>
      </c>
      <c r="AH11" s="108"/>
      <c r="AI11" s="135">
        <f t="shared" ref="AI11:AI74" si="13">AI10</f>
        <v>34.892519238047178</v>
      </c>
      <c r="AJ11" s="106">
        <f t="shared" si="7"/>
        <v>2268.0137504730665</v>
      </c>
      <c r="AK11" s="111">
        <f t="shared" ref="AK11:AK74" si="14">AK10</f>
        <v>13.008956730162735</v>
      </c>
      <c r="AL11" s="106">
        <f t="shared" si="8"/>
        <v>845.58218746057776</v>
      </c>
      <c r="AM11" s="106">
        <f t="shared" si="9"/>
        <v>3113.5959379336441</v>
      </c>
      <c r="AN11" s="107">
        <f t="shared" si="10"/>
        <v>5320.9157308448348</v>
      </c>
      <c r="AO11" s="134"/>
      <c r="AP11" s="112"/>
    </row>
    <row r="12" spans="1:42" s="101" customFormat="1" ht="45" customHeight="1">
      <c r="A12" s="108">
        <v>3</v>
      </c>
      <c r="B12" s="134" t="s">
        <v>17</v>
      </c>
      <c r="C12" s="134">
        <v>2</v>
      </c>
      <c r="D12" s="108" t="s">
        <v>2</v>
      </c>
      <c r="E12" s="108"/>
      <c r="F12" s="274">
        <v>70.650000000000006</v>
      </c>
      <c r="G12" s="108"/>
      <c r="H12" s="108" t="s">
        <v>248</v>
      </c>
      <c r="I12" s="108"/>
      <c r="J12" s="108">
        <v>37</v>
      </c>
      <c r="K12" s="108">
        <v>0</v>
      </c>
      <c r="L12" s="134">
        <f t="shared" si="0"/>
        <v>41</v>
      </c>
      <c r="M12" s="109">
        <v>30</v>
      </c>
      <c r="N12" s="109"/>
      <c r="O12" s="109">
        <v>4</v>
      </c>
      <c r="P12" s="109"/>
      <c r="Q12" s="109"/>
      <c r="R12" s="109"/>
      <c r="S12" s="134">
        <v>7</v>
      </c>
      <c r="T12" s="108"/>
      <c r="U12" s="135">
        <f t="shared" si="11"/>
        <v>40.201513341298288</v>
      </c>
      <c r="V12" s="105">
        <f t="shared" si="4"/>
        <v>1648.2620469932299</v>
      </c>
      <c r="W12" s="110">
        <f t="shared" si="12"/>
        <v>14.981481481481481</v>
      </c>
      <c r="X12" s="105">
        <f t="shared" si="5"/>
        <v>614.24074074074076</v>
      </c>
      <c r="Y12" s="105">
        <f t="shared" si="6"/>
        <v>2262.5027877339708</v>
      </c>
      <c r="Z12" s="108">
        <f t="shared" si="2"/>
        <v>66</v>
      </c>
      <c r="AA12" s="109">
        <v>30</v>
      </c>
      <c r="AB12" s="109"/>
      <c r="AC12" s="109">
        <v>4</v>
      </c>
      <c r="AD12" s="109"/>
      <c r="AE12" s="109">
        <v>25</v>
      </c>
      <c r="AF12" s="109"/>
      <c r="AG12" s="134">
        <v>7</v>
      </c>
      <c r="AH12" s="108"/>
      <c r="AI12" s="135">
        <f t="shared" si="13"/>
        <v>34.892519238047178</v>
      </c>
      <c r="AJ12" s="106">
        <f t="shared" si="7"/>
        <v>2302.906269711114</v>
      </c>
      <c r="AK12" s="111">
        <f t="shared" si="14"/>
        <v>13.008956730162735</v>
      </c>
      <c r="AL12" s="106">
        <f t="shared" si="8"/>
        <v>858.59114419074047</v>
      </c>
      <c r="AM12" s="106">
        <f t="shared" si="9"/>
        <v>3161.4974139018545</v>
      </c>
      <c r="AN12" s="107">
        <f t="shared" si="10"/>
        <v>5424.0002016358249</v>
      </c>
      <c r="AO12" s="134"/>
    </row>
    <row r="13" spans="1:42" s="101" customFormat="1" ht="45" customHeight="1">
      <c r="A13" s="108">
        <v>4</v>
      </c>
      <c r="B13" s="134" t="s">
        <v>32</v>
      </c>
      <c r="C13" s="134">
        <v>2</v>
      </c>
      <c r="D13" s="108" t="s">
        <v>2</v>
      </c>
      <c r="E13" s="108"/>
      <c r="F13" s="274">
        <v>92.59</v>
      </c>
      <c r="G13" s="108"/>
      <c r="H13" s="108" t="s">
        <v>248</v>
      </c>
      <c r="I13" s="108"/>
      <c r="J13" s="108">
        <v>17</v>
      </c>
      <c r="K13" s="108">
        <v>0</v>
      </c>
      <c r="L13" s="134">
        <f t="shared" si="0"/>
        <v>39</v>
      </c>
      <c r="M13" s="109">
        <v>30</v>
      </c>
      <c r="N13" s="109"/>
      <c r="O13" s="109">
        <v>6</v>
      </c>
      <c r="P13" s="109"/>
      <c r="Q13" s="109"/>
      <c r="R13" s="109"/>
      <c r="S13" s="134">
        <v>3</v>
      </c>
      <c r="T13" s="108"/>
      <c r="U13" s="135">
        <f t="shared" si="11"/>
        <v>40.201513341298288</v>
      </c>
      <c r="V13" s="105">
        <f t="shared" si="4"/>
        <v>1567.8590203106332</v>
      </c>
      <c r="W13" s="110">
        <f t="shared" si="12"/>
        <v>14.981481481481481</v>
      </c>
      <c r="X13" s="105">
        <f t="shared" si="5"/>
        <v>584.27777777777771</v>
      </c>
      <c r="Y13" s="105">
        <f t="shared" si="6"/>
        <v>2152.1367980884111</v>
      </c>
      <c r="Z13" s="108">
        <f t="shared" si="2"/>
        <v>64</v>
      </c>
      <c r="AA13" s="109">
        <v>30</v>
      </c>
      <c r="AB13" s="109"/>
      <c r="AC13" s="109">
        <v>6</v>
      </c>
      <c r="AD13" s="109"/>
      <c r="AE13" s="109">
        <v>25</v>
      </c>
      <c r="AF13" s="109"/>
      <c r="AG13" s="134">
        <v>3</v>
      </c>
      <c r="AH13" s="108"/>
      <c r="AI13" s="135">
        <f t="shared" si="13"/>
        <v>34.892519238047178</v>
      </c>
      <c r="AJ13" s="106">
        <f t="shared" si="7"/>
        <v>2233.1212312350194</v>
      </c>
      <c r="AK13" s="111">
        <f t="shared" si="14"/>
        <v>13.008956730162735</v>
      </c>
      <c r="AL13" s="106">
        <f t="shared" si="8"/>
        <v>832.57323073041505</v>
      </c>
      <c r="AM13" s="106">
        <f t="shared" si="9"/>
        <v>3065.6944619654346</v>
      </c>
      <c r="AN13" s="107">
        <f t="shared" si="10"/>
        <v>5217.8312600538457</v>
      </c>
      <c r="AO13" s="134"/>
    </row>
    <row r="14" spans="1:42" s="101" customFormat="1" ht="45" customHeight="1">
      <c r="A14" s="108">
        <v>5</v>
      </c>
      <c r="B14" s="134" t="s">
        <v>16</v>
      </c>
      <c r="C14" s="134">
        <v>2</v>
      </c>
      <c r="D14" s="108" t="s">
        <v>2</v>
      </c>
      <c r="E14" s="108"/>
      <c r="F14" s="274">
        <v>58.28</v>
      </c>
      <c r="G14" s="108"/>
      <c r="H14" s="108" t="s">
        <v>248</v>
      </c>
      <c r="I14" s="108"/>
      <c r="J14" s="108">
        <v>27</v>
      </c>
      <c r="K14" s="108">
        <v>0</v>
      </c>
      <c r="L14" s="134">
        <f t="shared" si="0"/>
        <v>39</v>
      </c>
      <c r="M14" s="109">
        <v>30</v>
      </c>
      <c r="N14" s="109"/>
      <c r="O14" s="109">
        <v>4</v>
      </c>
      <c r="P14" s="109"/>
      <c r="Q14" s="109"/>
      <c r="R14" s="109"/>
      <c r="S14" s="134">
        <v>5</v>
      </c>
      <c r="T14" s="108"/>
      <c r="U14" s="135">
        <f t="shared" si="11"/>
        <v>40.201513341298288</v>
      </c>
      <c r="V14" s="105">
        <f t="shared" si="4"/>
        <v>1567.8590203106332</v>
      </c>
      <c r="W14" s="110">
        <f t="shared" si="12"/>
        <v>14.981481481481481</v>
      </c>
      <c r="X14" s="105">
        <f t="shared" si="5"/>
        <v>584.27777777777771</v>
      </c>
      <c r="Y14" s="105">
        <f t="shared" si="6"/>
        <v>2152.1367980884111</v>
      </c>
      <c r="Z14" s="108">
        <f t="shared" si="2"/>
        <v>64</v>
      </c>
      <c r="AA14" s="109">
        <v>30</v>
      </c>
      <c r="AB14" s="109"/>
      <c r="AC14" s="109">
        <v>4</v>
      </c>
      <c r="AD14" s="109"/>
      <c r="AE14" s="109">
        <v>25</v>
      </c>
      <c r="AF14" s="109"/>
      <c r="AG14" s="134">
        <v>5</v>
      </c>
      <c r="AH14" s="108"/>
      <c r="AI14" s="135">
        <f t="shared" si="13"/>
        <v>34.892519238047178</v>
      </c>
      <c r="AJ14" s="106">
        <f t="shared" si="7"/>
        <v>2233.1212312350194</v>
      </c>
      <c r="AK14" s="111">
        <f t="shared" si="14"/>
        <v>13.008956730162735</v>
      </c>
      <c r="AL14" s="106">
        <f t="shared" si="8"/>
        <v>832.57323073041505</v>
      </c>
      <c r="AM14" s="106">
        <f t="shared" si="9"/>
        <v>3065.6944619654346</v>
      </c>
      <c r="AN14" s="107">
        <f t="shared" si="10"/>
        <v>5217.8312600538457</v>
      </c>
      <c r="AO14" s="134"/>
    </row>
    <row r="15" spans="1:42" s="101" customFormat="1" ht="45" customHeight="1">
      <c r="A15" s="108">
        <v>6</v>
      </c>
      <c r="B15" s="134" t="s">
        <v>18</v>
      </c>
      <c r="C15" s="134">
        <v>2</v>
      </c>
      <c r="D15" s="108" t="s">
        <v>2</v>
      </c>
      <c r="E15" s="108"/>
      <c r="F15" s="274">
        <v>59.95</v>
      </c>
      <c r="G15" s="108"/>
      <c r="H15" s="108" t="s">
        <v>248</v>
      </c>
      <c r="I15" s="108"/>
      <c r="J15" s="108">
        <v>33</v>
      </c>
      <c r="K15" s="108">
        <v>0</v>
      </c>
      <c r="L15" s="134">
        <f t="shared" si="0"/>
        <v>40</v>
      </c>
      <c r="M15" s="109">
        <v>30</v>
      </c>
      <c r="N15" s="109"/>
      <c r="O15" s="109">
        <v>4</v>
      </c>
      <c r="P15" s="109"/>
      <c r="Q15" s="109"/>
      <c r="R15" s="109"/>
      <c r="S15" s="134">
        <v>6</v>
      </c>
      <c r="T15" s="108"/>
      <c r="U15" s="135">
        <f t="shared" si="11"/>
        <v>40.201513341298288</v>
      </c>
      <c r="V15" s="105">
        <f t="shared" si="4"/>
        <v>1608.0605336519316</v>
      </c>
      <c r="W15" s="110">
        <f t="shared" si="12"/>
        <v>14.981481481481481</v>
      </c>
      <c r="X15" s="105">
        <f t="shared" si="5"/>
        <v>599.25925925925924</v>
      </c>
      <c r="Y15" s="105">
        <f t="shared" si="6"/>
        <v>2207.3197929111907</v>
      </c>
      <c r="Z15" s="108">
        <f t="shared" si="2"/>
        <v>65</v>
      </c>
      <c r="AA15" s="109">
        <v>30</v>
      </c>
      <c r="AB15" s="109"/>
      <c r="AC15" s="109">
        <v>4</v>
      </c>
      <c r="AD15" s="109"/>
      <c r="AE15" s="109">
        <v>25</v>
      </c>
      <c r="AF15" s="109"/>
      <c r="AG15" s="134">
        <v>6</v>
      </c>
      <c r="AH15" s="108"/>
      <c r="AI15" s="135">
        <f t="shared" si="13"/>
        <v>34.892519238047178</v>
      </c>
      <c r="AJ15" s="106">
        <f t="shared" si="7"/>
        <v>2268.0137504730665</v>
      </c>
      <c r="AK15" s="111">
        <f t="shared" si="14"/>
        <v>13.008956730162735</v>
      </c>
      <c r="AL15" s="106">
        <f t="shared" si="8"/>
        <v>845.58218746057776</v>
      </c>
      <c r="AM15" s="106">
        <f t="shared" si="9"/>
        <v>3113.5959379336441</v>
      </c>
      <c r="AN15" s="107">
        <f t="shared" si="10"/>
        <v>5320.9157308448348</v>
      </c>
      <c r="AO15" s="134"/>
    </row>
    <row r="16" spans="1:42" s="101" customFormat="1" ht="45" customHeight="1">
      <c r="A16" s="108">
        <v>7</v>
      </c>
      <c r="B16" s="134" t="s">
        <v>25</v>
      </c>
      <c r="C16" s="134">
        <v>2</v>
      </c>
      <c r="D16" s="108" t="s">
        <v>2</v>
      </c>
      <c r="E16" s="108"/>
      <c r="F16" s="274">
        <v>77.14</v>
      </c>
      <c r="G16" s="108"/>
      <c r="H16" s="108" t="s">
        <v>248</v>
      </c>
      <c r="I16" s="108"/>
      <c r="J16" s="108">
        <v>19</v>
      </c>
      <c r="K16" s="108">
        <v>0</v>
      </c>
      <c r="L16" s="134">
        <f t="shared" si="0"/>
        <v>37</v>
      </c>
      <c r="M16" s="109">
        <v>30</v>
      </c>
      <c r="N16" s="109"/>
      <c r="O16" s="109">
        <v>4</v>
      </c>
      <c r="P16" s="109"/>
      <c r="Q16" s="109"/>
      <c r="R16" s="109"/>
      <c r="S16" s="134">
        <v>3</v>
      </c>
      <c r="T16" s="108"/>
      <c r="U16" s="135">
        <f t="shared" si="11"/>
        <v>40.201513341298288</v>
      </c>
      <c r="V16" s="105">
        <f t="shared" si="4"/>
        <v>1487.4559936280366</v>
      </c>
      <c r="W16" s="110">
        <f t="shared" si="12"/>
        <v>14.981481481481481</v>
      </c>
      <c r="X16" s="105">
        <f t="shared" si="5"/>
        <v>554.31481481481478</v>
      </c>
      <c r="Y16" s="105">
        <f t="shared" si="6"/>
        <v>2041.7708084428514</v>
      </c>
      <c r="Z16" s="108">
        <f t="shared" si="2"/>
        <v>62</v>
      </c>
      <c r="AA16" s="109">
        <v>30</v>
      </c>
      <c r="AB16" s="109"/>
      <c r="AC16" s="109">
        <v>4</v>
      </c>
      <c r="AD16" s="109"/>
      <c r="AE16" s="109">
        <v>25</v>
      </c>
      <c r="AF16" s="109"/>
      <c r="AG16" s="134">
        <v>3</v>
      </c>
      <c r="AH16" s="108"/>
      <c r="AI16" s="135">
        <f t="shared" si="13"/>
        <v>34.892519238047178</v>
      </c>
      <c r="AJ16" s="106">
        <f t="shared" si="7"/>
        <v>2163.3361927589249</v>
      </c>
      <c r="AK16" s="111">
        <f t="shared" si="14"/>
        <v>13.008956730162735</v>
      </c>
      <c r="AL16" s="106">
        <f t="shared" si="8"/>
        <v>806.55531727008963</v>
      </c>
      <c r="AM16" s="106">
        <f t="shared" si="9"/>
        <v>2969.8915100290146</v>
      </c>
      <c r="AN16" s="107">
        <f t="shared" si="10"/>
        <v>5011.6623184718665</v>
      </c>
      <c r="AO16" s="134"/>
    </row>
    <row r="17" spans="1:41" s="101" customFormat="1" ht="45" customHeight="1">
      <c r="A17" s="108">
        <v>8</v>
      </c>
      <c r="B17" s="134" t="s">
        <v>28</v>
      </c>
      <c r="C17" s="134">
        <v>2</v>
      </c>
      <c r="D17" s="108" t="s">
        <v>2</v>
      </c>
      <c r="E17" s="108"/>
      <c r="F17" s="274">
        <v>59.84</v>
      </c>
      <c r="G17" s="108"/>
      <c r="H17" s="108" t="s">
        <v>248</v>
      </c>
      <c r="I17" s="108"/>
      <c r="J17" s="108">
        <v>21</v>
      </c>
      <c r="K17" s="108">
        <v>0</v>
      </c>
      <c r="L17" s="134">
        <f t="shared" si="0"/>
        <v>38</v>
      </c>
      <c r="M17" s="109">
        <v>30</v>
      </c>
      <c r="N17" s="109"/>
      <c r="O17" s="109">
        <v>4</v>
      </c>
      <c r="P17" s="109"/>
      <c r="Q17" s="109"/>
      <c r="R17" s="109"/>
      <c r="S17" s="134">
        <v>4</v>
      </c>
      <c r="T17" s="108"/>
      <c r="U17" s="135">
        <f>U111</f>
        <v>40.201513341298288</v>
      </c>
      <c r="V17" s="105">
        <f t="shared" si="4"/>
        <v>1527.6575069693349</v>
      </c>
      <c r="W17" s="110">
        <f t="shared" si="12"/>
        <v>14.981481481481481</v>
      </c>
      <c r="X17" s="105">
        <f t="shared" si="5"/>
        <v>569.2962962962963</v>
      </c>
      <c r="Y17" s="105">
        <f t="shared" si="6"/>
        <v>2096.953803265631</v>
      </c>
      <c r="Z17" s="108">
        <f t="shared" si="2"/>
        <v>63</v>
      </c>
      <c r="AA17" s="109">
        <v>30</v>
      </c>
      <c r="AB17" s="109"/>
      <c r="AC17" s="109">
        <v>4</v>
      </c>
      <c r="AD17" s="109"/>
      <c r="AE17" s="109">
        <v>25</v>
      </c>
      <c r="AF17" s="109"/>
      <c r="AG17" s="134">
        <v>4</v>
      </c>
      <c r="AH17" s="108"/>
      <c r="AI17" s="135">
        <f>AI111</f>
        <v>34.892519238047178</v>
      </c>
      <c r="AJ17" s="106">
        <f t="shared" si="7"/>
        <v>2198.2287119969724</v>
      </c>
      <c r="AK17" s="111">
        <f t="shared" si="14"/>
        <v>13.008956730162735</v>
      </c>
      <c r="AL17" s="106">
        <f t="shared" si="8"/>
        <v>819.56427400025234</v>
      </c>
      <c r="AM17" s="106">
        <f t="shared" si="9"/>
        <v>3017.7929859972246</v>
      </c>
      <c r="AN17" s="107">
        <f t="shared" si="10"/>
        <v>5114.7467892628556</v>
      </c>
      <c r="AO17" s="134"/>
    </row>
    <row r="18" spans="1:41" s="101" customFormat="1" ht="45" customHeight="1">
      <c r="A18" s="108">
        <v>9</v>
      </c>
      <c r="B18" s="134" t="s">
        <v>26</v>
      </c>
      <c r="C18" s="134"/>
      <c r="D18" s="108" t="s">
        <v>2</v>
      </c>
      <c r="E18" s="108"/>
      <c r="F18" s="274">
        <v>14.39</v>
      </c>
      <c r="G18" s="108"/>
      <c r="H18" s="108" t="s">
        <v>248</v>
      </c>
      <c r="I18" s="108"/>
      <c r="J18" s="108">
        <v>18</v>
      </c>
      <c r="K18" s="108">
        <v>0</v>
      </c>
      <c r="L18" s="134">
        <f t="shared" si="0"/>
        <v>35</v>
      </c>
      <c r="M18" s="109">
        <v>30</v>
      </c>
      <c r="N18" s="109"/>
      <c r="O18" s="109">
        <v>2</v>
      </c>
      <c r="P18" s="109"/>
      <c r="Q18" s="109"/>
      <c r="R18" s="109"/>
      <c r="S18" s="134">
        <v>3</v>
      </c>
      <c r="T18" s="108"/>
      <c r="U18" s="135">
        <f t="shared" si="11"/>
        <v>40.201513341298288</v>
      </c>
      <c r="V18" s="105">
        <f t="shared" si="4"/>
        <v>1407.0529669454402</v>
      </c>
      <c r="W18" s="110">
        <f t="shared" si="12"/>
        <v>14.981481481481481</v>
      </c>
      <c r="X18" s="105">
        <f t="shared" si="5"/>
        <v>524.35185185185185</v>
      </c>
      <c r="Y18" s="105">
        <f t="shared" si="6"/>
        <v>1931.4048187972921</v>
      </c>
      <c r="Z18" s="108">
        <f t="shared" si="2"/>
        <v>60</v>
      </c>
      <c r="AA18" s="109">
        <v>30</v>
      </c>
      <c r="AB18" s="109"/>
      <c r="AC18" s="109">
        <v>2</v>
      </c>
      <c r="AD18" s="109"/>
      <c r="AE18" s="109">
        <v>25</v>
      </c>
      <c r="AF18" s="109"/>
      <c r="AG18" s="134">
        <v>3</v>
      </c>
      <c r="AH18" s="108"/>
      <c r="AI18" s="135">
        <f t="shared" si="13"/>
        <v>34.892519238047178</v>
      </c>
      <c r="AJ18" s="106">
        <f t="shared" si="7"/>
        <v>2093.5511542828308</v>
      </c>
      <c r="AK18" s="111">
        <f t="shared" si="14"/>
        <v>13.008956730162735</v>
      </c>
      <c r="AL18" s="106">
        <f t="shared" si="8"/>
        <v>780.5374038097641</v>
      </c>
      <c r="AM18" s="106">
        <f t="shared" si="9"/>
        <v>2874.0885580925951</v>
      </c>
      <c r="AN18" s="107">
        <f t="shared" si="10"/>
        <v>4805.4933768898873</v>
      </c>
      <c r="AO18" s="134"/>
    </row>
    <row r="19" spans="1:41" s="101" customFormat="1" ht="45" customHeight="1">
      <c r="A19" s="108">
        <v>10</v>
      </c>
      <c r="B19" s="134" t="s">
        <v>27</v>
      </c>
      <c r="C19" s="134">
        <v>2</v>
      </c>
      <c r="D19" s="108" t="s">
        <v>2</v>
      </c>
      <c r="E19" s="108"/>
      <c r="F19" s="274">
        <v>0</v>
      </c>
      <c r="G19" s="108"/>
      <c r="H19" s="108" t="s">
        <v>248</v>
      </c>
      <c r="I19" s="108"/>
      <c r="J19" s="108">
        <v>9</v>
      </c>
      <c r="K19" s="108">
        <v>0</v>
      </c>
      <c r="L19" s="134">
        <f t="shared" si="0"/>
        <v>33</v>
      </c>
      <c r="M19" s="109">
        <v>30</v>
      </c>
      <c r="N19" s="109"/>
      <c r="O19" s="109">
        <v>2</v>
      </c>
      <c r="P19" s="109"/>
      <c r="Q19" s="109"/>
      <c r="R19" s="109"/>
      <c r="S19" s="134">
        <v>1</v>
      </c>
      <c r="T19" s="108"/>
      <c r="U19" s="135">
        <f t="shared" si="11"/>
        <v>40.201513341298288</v>
      </c>
      <c r="V19" s="105">
        <f t="shared" si="4"/>
        <v>1326.6499402628435</v>
      </c>
      <c r="W19" s="110">
        <f t="shared" si="12"/>
        <v>14.981481481481481</v>
      </c>
      <c r="X19" s="105">
        <f t="shared" si="5"/>
        <v>494.38888888888886</v>
      </c>
      <c r="Y19" s="105">
        <f t="shared" si="6"/>
        <v>1821.0388291517324</v>
      </c>
      <c r="Z19" s="108">
        <f t="shared" si="2"/>
        <v>58</v>
      </c>
      <c r="AA19" s="109">
        <v>30</v>
      </c>
      <c r="AB19" s="109"/>
      <c r="AC19" s="109">
        <v>2</v>
      </c>
      <c r="AD19" s="109"/>
      <c r="AE19" s="109">
        <v>25</v>
      </c>
      <c r="AF19" s="109"/>
      <c r="AG19" s="134">
        <v>1</v>
      </c>
      <c r="AH19" s="108"/>
      <c r="AI19" s="135">
        <f t="shared" si="13"/>
        <v>34.892519238047178</v>
      </c>
      <c r="AJ19" s="106">
        <f t="shared" si="7"/>
        <v>2023.7661158067363</v>
      </c>
      <c r="AK19" s="111">
        <f t="shared" si="14"/>
        <v>13.008956730162735</v>
      </c>
      <c r="AL19" s="106">
        <f t="shared" si="8"/>
        <v>754.51949034943868</v>
      </c>
      <c r="AM19" s="106">
        <f t="shared" si="9"/>
        <v>2778.2856061561752</v>
      </c>
      <c r="AN19" s="107">
        <f t="shared" si="10"/>
        <v>4599.3244353079081</v>
      </c>
      <c r="AO19" s="134"/>
    </row>
    <row r="20" spans="1:41" s="101" customFormat="1" ht="45" customHeight="1">
      <c r="A20" s="108">
        <v>11</v>
      </c>
      <c r="B20" s="134" t="s">
        <v>14</v>
      </c>
      <c r="C20" s="134">
        <v>2</v>
      </c>
      <c r="D20" s="108" t="s">
        <v>2</v>
      </c>
      <c r="E20" s="108"/>
      <c r="F20" s="274">
        <v>0</v>
      </c>
      <c r="G20" s="108"/>
      <c r="H20" s="108" t="s">
        <v>248</v>
      </c>
      <c r="I20" s="108"/>
      <c r="J20" s="108">
        <v>49</v>
      </c>
      <c r="K20" s="108">
        <v>0</v>
      </c>
      <c r="L20" s="134">
        <f t="shared" si="0"/>
        <v>41</v>
      </c>
      <c r="M20" s="109">
        <v>30</v>
      </c>
      <c r="N20" s="109"/>
      <c r="O20" s="109">
        <v>2</v>
      </c>
      <c r="P20" s="109"/>
      <c r="Q20" s="109"/>
      <c r="R20" s="109"/>
      <c r="S20" s="134">
        <v>9</v>
      </c>
      <c r="T20" s="108"/>
      <c r="U20" s="135">
        <f t="shared" si="11"/>
        <v>40.201513341298288</v>
      </c>
      <c r="V20" s="105">
        <f t="shared" si="4"/>
        <v>1648.2620469932299</v>
      </c>
      <c r="W20" s="110">
        <f t="shared" si="12"/>
        <v>14.981481481481481</v>
      </c>
      <c r="X20" s="105">
        <f t="shared" si="5"/>
        <v>614.24074074074076</v>
      </c>
      <c r="Y20" s="105">
        <f t="shared" si="6"/>
        <v>2262.5027877339708</v>
      </c>
      <c r="Z20" s="108">
        <f t="shared" si="2"/>
        <v>66</v>
      </c>
      <c r="AA20" s="109">
        <v>30</v>
      </c>
      <c r="AB20" s="109"/>
      <c r="AC20" s="109">
        <v>2</v>
      </c>
      <c r="AD20" s="109"/>
      <c r="AE20" s="109">
        <v>25</v>
      </c>
      <c r="AF20" s="109"/>
      <c r="AG20" s="134">
        <v>9</v>
      </c>
      <c r="AH20" s="108"/>
      <c r="AI20" s="135">
        <f t="shared" si="13"/>
        <v>34.892519238047178</v>
      </c>
      <c r="AJ20" s="106">
        <f t="shared" si="7"/>
        <v>2302.906269711114</v>
      </c>
      <c r="AK20" s="111">
        <f t="shared" si="14"/>
        <v>13.008956730162735</v>
      </c>
      <c r="AL20" s="106">
        <f t="shared" si="8"/>
        <v>858.59114419074047</v>
      </c>
      <c r="AM20" s="106">
        <f t="shared" si="9"/>
        <v>3161.4974139018545</v>
      </c>
      <c r="AN20" s="107">
        <f t="shared" si="10"/>
        <v>5424.0002016358249</v>
      </c>
      <c r="AO20" s="134"/>
    </row>
    <row r="21" spans="1:41" s="101" customFormat="1" ht="45" customHeight="1">
      <c r="A21" s="108">
        <v>12</v>
      </c>
      <c r="B21" s="134" t="s">
        <v>29</v>
      </c>
      <c r="C21" s="134">
        <v>2</v>
      </c>
      <c r="D21" s="108" t="s">
        <v>2</v>
      </c>
      <c r="E21" s="108"/>
      <c r="F21" s="274">
        <v>55.02</v>
      </c>
      <c r="G21" s="108"/>
      <c r="H21" s="108" t="s">
        <v>248</v>
      </c>
      <c r="I21" s="108"/>
      <c r="J21" s="108">
        <v>37</v>
      </c>
      <c r="K21" s="108">
        <v>0</v>
      </c>
      <c r="L21" s="134">
        <f t="shared" si="0"/>
        <v>41</v>
      </c>
      <c r="M21" s="109">
        <v>30</v>
      </c>
      <c r="N21" s="109"/>
      <c r="O21" s="109">
        <v>4</v>
      </c>
      <c r="P21" s="109"/>
      <c r="Q21" s="109"/>
      <c r="R21" s="109"/>
      <c r="S21" s="134">
        <v>7</v>
      </c>
      <c r="T21" s="108"/>
      <c r="U21" s="135">
        <f t="shared" si="11"/>
        <v>40.201513341298288</v>
      </c>
      <c r="V21" s="105">
        <f t="shared" si="4"/>
        <v>1648.2620469932299</v>
      </c>
      <c r="W21" s="110">
        <f t="shared" si="12"/>
        <v>14.981481481481481</v>
      </c>
      <c r="X21" s="105">
        <f t="shared" si="5"/>
        <v>614.24074074074076</v>
      </c>
      <c r="Y21" s="105">
        <f t="shared" si="6"/>
        <v>2262.5027877339708</v>
      </c>
      <c r="Z21" s="108">
        <f t="shared" si="2"/>
        <v>66</v>
      </c>
      <c r="AA21" s="109">
        <v>30</v>
      </c>
      <c r="AB21" s="109"/>
      <c r="AC21" s="109">
        <v>4</v>
      </c>
      <c r="AD21" s="109"/>
      <c r="AE21" s="109">
        <v>25</v>
      </c>
      <c r="AF21" s="109"/>
      <c r="AG21" s="134">
        <v>7</v>
      </c>
      <c r="AH21" s="108"/>
      <c r="AI21" s="135">
        <f t="shared" si="13"/>
        <v>34.892519238047178</v>
      </c>
      <c r="AJ21" s="106">
        <f t="shared" si="7"/>
        <v>2302.906269711114</v>
      </c>
      <c r="AK21" s="111">
        <f t="shared" si="14"/>
        <v>13.008956730162735</v>
      </c>
      <c r="AL21" s="106">
        <f t="shared" si="8"/>
        <v>858.59114419074047</v>
      </c>
      <c r="AM21" s="106">
        <f t="shared" si="9"/>
        <v>3161.4974139018545</v>
      </c>
      <c r="AN21" s="107">
        <f t="shared" si="10"/>
        <v>5424.0002016358249</v>
      </c>
      <c r="AO21" s="134"/>
    </row>
    <row r="22" spans="1:41" s="101" customFormat="1" ht="45" customHeight="1">
      <c r="A22" s="108">
        <v>13</v>
      </c>
      <c r="B22" s="134" t="s">
        <v>30</v>
      </c>
      <c r="C22" s="134">
        <v>2</v>
      </c>
      <c r="D22" s="108" t="s">
        <v>2</v>
      </c>
      <c r="E22" s="108"/>
      <c r="F22" s="274">
        <v>70.58</v>
      </c>
      <c r="G22" s="108"/>
      <c r="H22" s="108" t="s">
        <v>248</v>
      </c>
      <c r="I22" s="108"/>
      <c r="J22" s="108">
        <v>22</v>
      </c>
      <c r="K22" s="108">
        <v>0</v>
      </c>
      <c r="L22" s="134">
        <f t="shared" si="0"/>
        <v>38</v>
      </c>
      <c r="M22" s="109">
        <v>30</v>
      </c>
      <c r="N22" s="109"/>
      <c r="O22" s="109">
        <v>4</v>
      </c>
      <c r="P22" s="109"/>
      <c r="Q22" s="109"/>
      <c r="R22" s="109"/>
      <c r="S22" s="134">
        <v>4</v>
      </c>
      <c r="T22" s="108"/>
      <c r="U22" s="135">
        <f t="shared" si="11"/>
        <v>40.201513341298288</v>
      </c>
      <c r="V22" s="105">
        <f t="shared" si="4"/>
        <v>1527.6575069693349</v>
      </c>
      <c r="W22" s="110">
        <f t="shared" si="12"/>
        <v>14.981481481481481</v>
      </c>
      <c r="X22" s="105">
        <f t="shared" si="5"/>
        <v>569.2962962962963</v>
      </c>
      <c r="Y22" s="105">
        <f t="shared" si="6"/>
        <v>2096.953803265631</v>
      </c>
      <c r="Z22" s="108">
        <f t="shared" si="2"/>
        <v>63</v>
      </c>
      <c r="AA22" s="109">
        <v>30</v>
      </c>
      <c r="AB22" s="109"/>
      <c r="AC22" s="109">
        <v>4</v>
      </c>
      <c r="AD22" s="109"/>
      <c r="AE22" s="109">
        <v>25</v>
      </c>
      <c r="AF22" s="109"/>
      <c r="AG22" s="134">
        <v>4</v>
      </c>
      <c r="AH22" s="108"/>
      <c r="AI22" s="135">
        <f t="shared" si="13"/>
        <v>34.892519238047178</v>
      </c>
      <c r="AJ22" s="106">
        <f t="shared" si="7"/>
        <v>2198.2287119969724</v>
      </c>
      <c r="AK22" s="111">
        <f t="shared" si="14"/>
        <v>13.008956730162735</v>
      </c>
      <c r="AL22" s="106">
        <f t="shared" si="8"/>
        <v>819.56427400025234</v>
      </c>
      <c r="AM22" s="106">
        <f t="shared" si="9"/>
        <v>3017.7929859972246</v>
      </c>
      <c r="AN22" s="107">
        <f t="shared" si="10"/>
        <v>5114.7467892628556</v>
      </c>
      <c r="AO22" s="134"/>
    </row>
    <row r="23" spans="1:41" s="101" customFormat="1" ht="45" customHeight="1">
      <c r="A23" s="108">
        <v>14</v>
      </c>
      <c r="B23" s="134" t="s">
        <v>13</v>
      </c>
      <c r="C23" s="134">
        <v>2</v>
      </c>
      <c r="D23" s="108" t="s">
        <v>2</v>
      </c>
      <c r="E23" s="108"/>
      <c r="F23" s="274">
        <v>51.92</v>
      </c>
      <c r="G23" s="108"/>
      <c r="H23" s="108" t="s">
        <v>248</v>
      </c>
      <c r="I23" s="108"/>
      <c r="J23" s="108">
        <v>39</v>
      </c>
      <c r="K23" s="108">
        <v>1</v>
      </c>
      <c r="L23" s="134">
        <f t="shared" si="0"/>
        <v>42</v>
      </c>
      <c r="M23" s="109">
        <v>30</v>
      </c>
      <c r="N23" s="109"/>
      <c r="O23" s="109">
        <v>4</v>
      </c>
      <c r="P23" s="109"/>
      <c r="Q23" s="109"/>
      <c r="R23" s="109"/>
      <c r="S23" s="134">
        <v>7</v>
      </c>
      <c r="T23" s="108">
        <v>1</v>
      </c>
      <c r="U23" s="135">
        <f t="shared" si="11"/>
        <v>40.201513341298288</v>
      </c>
      <c r="V23" s="105">
        <f t="shared" si="4"/>
        <v>1688.463560334528</v>
      </c>
      <c r="W23" s="110">
        <f t="shared" si="12"/>
        <v>14.981481481481481</v>
      </c>
      <c r="X23" s="105">
        <f t="shared" si="5"/>
        <v>629.22222222222217</v>
      </c>
      <c r="Y23" s="105">
        <f t="shared" si="6"/>
        <v>2317.6857825567504</v>
      </c>
      <c r="Z23" s="108">
        <f t="shared" si="2"/>
        <v>67</v>
      </c>
      <c r="AA23" s="109">
        <v>30</v>
      </c>
      <c r="AB23" s="109"/>
      <c r="AC23" s="109">
        <v>4</v>
      </c>
      <c r="AD23" s="109"/>
      <c r="AE23" s="109">
        <v>25</v>
      </c>
      <c r="AF23" s="109"/>
      <c r="AG23" s="134">
        <v>7</v>
      </c>
      <c r="AH23" s="108">
        <v>1</v>
      </c>
      <c r="AI23" s="135">
        <f t="shared" si="13"/>
        <v>34.892519238047178</v>
      </c>
      <c r="AJ23" s="106">
        <f t="shared" si="7"/>
        <v>2337.798788949161</v>
      </c>
      <c r="AK23" s="111">
        <f t="shared" si="14"/>
        <v>13.008956730162735</v>
      </c>
      <c r="AL23" s="106">
        <f t="shared" si="8"/>
        <v>871.60010092090329</v>
      </c>
      <c r="AM23" s="106">
        <f t="shared" si="9"/>
        <v>3209.3988898700645</v>
      </c>
      <c r="AN23" s="107">
        <f t="shared" si="10"/>
        <v>5527.0846724268149</v>
      </c>
      <c r="AO23" s="134"/>
    </row>
    <row r="24" spans="1:41" s="101" customFormat="1" ht="45" customHeight="1">
      <c r="A24" s="108">
        <v>15</v>
      </c>
      <c r="B24" s="134" t="s">
        <v>19</v>
      </c>
      <c r="C24" s="134">
        <v>2</v>
      </c>
      <c r="D24" s="108" t="s">
        <v>2</v>
      </c>
      <c r="E24" s="108"/>
      <c r="F24" s="274">
        <v>86.32</v>
      </c>
      <c r="G24" s="108"/>
      <c r="H24" s="108" t="s">
        <v>248</v>
      </c>
      <c r="I24" s="108"/>
      <c r="J24" s="108">
        <v>16</v>
      </c>
      <c r="K24" s="108">
        <v>0</v>
      </c>
      <c r="L24" s="134">
        <f t="shared" si="0"/>
        <v>39</v>
      </c>
      <c r="M24" s="109">
        <v>30</v>
      </c>
      <c r="N24" s="109"/>
      <c r="O24" s="109">
        <v>6</v>
      </c>
      <c r="P24" s="109"/>
      <c r="Q24" s="109"/>
      <c r="R24" s="109"/>
      <c r="S24" s="134">
        <v>3</v>
      </c>
      <c r="T24" s="108"/>
      <c r="U24" s="135">
        <f t="shared" si="11"/>
        <v>40.201513341298288</v>
      </c>
      <c r="V24" s="105">
        <f t="shared" si="4"/>
        <v>1567.8590203106332</v>
      </c>
      <c r="W24" s="110">
        <f t="shared" si="12"/>
        <v>14.981481481481481</v>
      </c>
      <c r="X24" s="105">
        <f t="shared" si="5"/>
        <v>584.27777777777771</v>
      </c>
      <c r="Y24" s="105">
        <f t="shared" si="6"/>
        <v>2152.1367980884111</v>
      </c>
      <c r="Z24" s="108">
        <f t="shared" si="2"/>
        <v>64</v>
      </c>
      <c r="AA24" s="109">
        <v>30</v>
      </c>
      <c r="AB24" s="109"/>
      <c r="AC24" s="109">
        <v>6</v>
      </c>
      <c r="AD24" s="109"/>
      <c r="AE24" s="109">
        <v>25</v>
      </c>
      <c r="AF24" s="109"/>
      <c r="AG24" s="134">
        <v>3</v>
      </c>
      <c r="AH24" s="108"/>
      <c r="AI24" s="135">
        <f t="shared" si="13"/>
        <v>34.892519238047178</v>
      </c>
      <c r="AJ24" s="106">
        <f t="shared" si="7"/>
        <v>2233.1212312350194</v>
      </c>
      <c r="AK24" s="111">
        <f t="shared" si="14"/>
        <v>13.008956730162735</v>
      </c>
      <c r="AL24" s="106">
        <f t="shared" si="8"/>
        <v>832.57323073041505</v>
      </c>
      <c r="AM24" s="106">
        <f t="shared" si="9"/>
        <v>3065.6944619654346</v>
      </c>
      <c r="AN24" s="107">
        <f t="shared" si="10"/>
        <v>5217.8312600538457</v>
      </c>
      <c r="AO24" s="134"/>
    </row>
    <row r="25" spans="1:41" s="101" customFormat="1" ht="45" customHeight="1">
      <c r="A25" s="108">
        <v>16</v>
      </c>
      <c r="B25" s="134" t="s">
        <v>23</v>
      </c>
      <c r="C25" s="134">
        <v>2</v>
      </c>
      <c r="D25" s="108" t="s">
        <v>2</v>
      </c>
      <c r="E25" s="108"/>
      <c r="F25" s="274">
        <v>51.28</v>
      </c>
      <c r="G25" s="108"/>
      <c r="H25" s="108" t="s">
        <v>248</v>
      </c>
      <c r="I25" s="108"/>
      <c r="J25" s="108">
        <v>44</v>
      </c>
      <c r="K25" s="108">
        <v>1</v>
      </c>
      <c r="L25" s="134">
        <f t="shared" si="0"/>
        <v>43</v>
      </c>
      <c r="M25" s="109">
        <v>30</v>
      </c>
      <c r="N25" s="109"/>
      <c r="O25" s="109">
        <v>4</v>
      </c>
      <c r="P25" s="109"/>
      <c r="Q25" s="109"/>
      <c r="R25" s="109"/>
      <c r="S25" s="134">
        <v>8</v>
      </c>
      <c r="T25" s="108">
        <v>1</v>
      </c>
      <c r="U25" s="135">
        <f t="shared" si="11"/>
        <v>40.201513341298288</v>
      </c>
      <c r="V25" s="105">
        <f t="shared" si="4"/>
        <v>1728.6650736758263</v>
      </c>
      <c r="W25" s="110">
        <f t="shared" si="12"/>
        <v>14.981481481481481</v>
      </c>
      <c r="X25" s="105">
        <f t="shared" si="5"/>
        <v>644.2037037037037</v>
      </c>
      <c r="Y25" s="105">
        <f t="shared" si="6"/>
        <v>2372.86877737953</v>
      </c>
      <c r="Z25" s="108">
        <f t="shared" si="2"/>
        <v>68</v>
      </c>
      <c r="AA25" s="109">
        <v>30</v>
      </c>
      <c r="AB25" s="109"/>
      <c r="AC25" s="109">
        <v>4</v>
      </c>
      <c r="AD25" s="109"/>
      <c r="AE25" s="109">
        <v>25</v>
      </c>
      <c r="AF25" s="109"/>
      <c r="AG25" s="134">
        <v>8</v>
      </c>
      <c r="AH25" s="108">
        <v>1</v>
      </c>
      <c r="AI25" s="135">
        <f t="shared" si="13"/>
        <v>34.892519238047178</v>
      </c>
      <c r="AJ25" s="106">
        <f t="shared" si="7"/>
        <v>2372.6913081872081</v>
      </c>
      <c r="AK25" s="111">
        <f t="shared" si="14"/>
        <v>13.008956730162735</v>
      </c>
      <c r="AL25" s="106">
        <f t="shared" si="8"/>
        <v>884.609057651066</v>
      </c>
      <c r="AM25" s="106">
        <f t="shared" si="9"/>
        <v>3257.300365838274</v>
      </c>
      <c r="AN25" s="107">
        <f t="shared" si="10"/>
        <v>5630.169143217804</v>
      </c>
      <c r="AO25" s="134"/>
    </row>
    <row r="26" spans="1:41" s="101" customFormat="1" ht="45" customHeight="1">
      <c r="A26" s="108">
        <v>17</v>
      </c>
      <c r="B26" s="134" t="s">
        <v>44</v>
      </c>
      <c r="C26" s="134">
        <v>2</v>
      </c>
      <c r="D26" s="108" t="s">
        <v>2</v>
      </c>
      <c r="E26" s="108"/>
      <c r="F26" s="274">
        <v>74.290000000000006</v>
      </c>
      <c r="G26" s="108"/>
      <c r="H26" s="108" t="s">
        <v>248</v>
      </c>
      <c r="I26" s="108"/>
      <c r="J26" s="108">
        <v>20</v>
      </c>
      <c r="K26" s="108">
        <v>0</v>
      </c>
      <c r="L26" s="134">
        <f t="shared" si="0"/>
        <v>37</v>
      </c>
      <c r="M26" s="109">
        <v>30</v>
      </c>
      <c r="N26" s="109"/>
      <c r="O26" s="109">
        <v>4</v>
      </c>
      <c r="P26" s="109"/>
      <c r="Q26" s="109"/>
      <c r="R26" s="109"/>
      <c r="S26" s="134">
        <v>3</v>
      </c>
      <c r="T26" s="108"/>
      <c r="U26" s="135">
        <f t="shared" si="11"/>
        <v>40.201513341298288</v>
      </c>
      <c r="V26" s="105">
        <f t="shared" si="4"/>
        <v>1487.4559936280366</v>
      </c>
      <c r="W26" s="110">
        <f t="shared" si="12"/>
        <v>14.981481481481481</v>
      </c>
      <c r="X26" s="105">
        <f t="shared" si="5"/>
        <v>554.31481481481478</v>
      </c>
      <c r="Y26" s="105">
        <f t="shared" si="6"/>
        <v>2041.7708084428514</v>
      </c>
      <c r="Z26" s="108">
        <f t="shared" si="2"/>
        <v>62</v>
      </c>
      <c r="AA26" s="109">
        <v>30</v>
      </c>
      <c r="AB26" s="109"/>
      <c r="AC26" s="109">
        <v>4</v>
      </c>
      <c r="AD26" s="109"/>
      <c r="AE26" s="109">
        <v>25</v>
      </c>
      <c r="AF26" s="109"/>
      <c r="AG26" s="134">
        <v>3</v>
      </c>
      <c r="AH26" s="108"/>
      <c r="AI26" s="135">
        <f t="shared" si="13"/>
        <v>34.892519238047178</v>
      </c>
      <c r="AJ26" s="106">
        <f t="shared" si="7"/>
        <v>2163.3361927589249</v>
      </c>
      <c r="AK26" s="111">
        <f t="shared" si="14"/>
        <v>13.008956730162735</v>
      </c>
      <c r="AL26" s="106">
        <f t="shared" si="8"/>
        <v>806.55531727008963</v>
      </c>
      <c r="AM26" s="106">
        <f t="shared" si="9"/>
        <v>2969.8915100290146</v>
      </c>
      <c r="AN26" s="107">
        <f t="shared" si="10"/>
        <v>5011.6623184718665</v>
      </c>
      <c r="AO26" s="134"/>
    </row>
    <row r="27" spans="1:41" s="101" customFormat="1" ht="45" customHeight="1">
      <c r="A27" s="108">
        <v>18</v>
      </c>
      <c r="B27" s="134" t="s">
        <v>24</v>
      </c>
      <c r="C27" s="134">
        <v>2</v>
      </c>
      <c r="D27" s="108" t="s">
        <v>2</v>
      </c>
      <c r="E27" s="108"/>
      <c r="F27" s="274">
        <v>64.989999999999995</v>
      </c>
      <c r="G27" s="108"/>
      <c r="H27" s="108" t="s">
        <v>248</v>
      </c>
      <c r="I27" s="108"/>
      <c r="J27" s="108">
        <v>34</v>
      </c>
      <c r="K27" s="108">
        <v>0</v>
      </c>
      <c r="L27" s="134">
        <f t="shared" si="0"/>
        <v>40</v>
      </c>
      <c r="M27" s="109">
        <v>30</v>
      </c>
      <c r="N27" s="109"/>
      <c r="O27" s="109">
        <v>4</v>
      </c>
      <c r="P27" s="109"/>
      <c r="Q27" s="109"/>
      <c r="R27" s="109"/>
      <c r="S27" s="134">
        <v>6</v>
      </c>
      <c r="T27" s="108"/>
      <c r="U27" s="135">
        <f t="shared" si="11"/>
        <v>40.201513341298288</v>
      </c>
      <c r="V27" s="105">
        <f t="shared" si="4"/>
        <v>1608.0605336519316</v>
      </c>
      <c r="W27" s="110">
        <f t="shared" si="12"/>
        <v>14.981481481481481</v>
      </c>
      <c r="X27" s="105">
        <f t="shared" si="5"/>
        <v>599.25925925925924</v>
      </c>
      <c r="Y27" s="105">
        <f t="shared" si="6"/>
        <v>2207.3197929111907</v>
      </c>
      <c r="Z27" s="108">
        <f t="shared" si="2"/>
        <v>65</v>
      </c>
      <c r="AA27" s="109">
        <v>30</v>
      </c>
      <c r="AB27" s="109"/>
      <c r="AC27" s="109">
        <v>4</v>
      </c>
      <c r="AD27" s="109"/>
      <c r="AE27" s="109">
        <v>25</v>
      </c>
      <c r="AF27" s="109"/>
      <c r="AG27" s="134">
        <v>6</v>
      </c>
      <c r="AH27" s="108"/>
      <c r="AI27" s="135">
        <f t="shared" si="13"/>
        <v>34.892519238047178</v>
      </c>
      <c r="AJ27" s="106">
        <f t="shared" si="7"/>
        <v>2268.0137504730665</v>
      </c>
      <c r="AK27" s="111">
        <f t="shared" si="14"/>
        <v>13.008956730162735</v>
      </c>
      <c r="AL27" s="106">
        <f t="shared" si="8"/>
        <v>845.58218746057776</v>
      </c>
      <c r="AM27" s="106">
        <f t="shared" si="9"/>
        <v>3113.5959379336441</v>
      </c>
      <c r="AN27" s="107">
        <f t="shared" si="10"/>
        <v>5320.9157308448348</v>
      </c>
      <c r="AO27" s="134"/>
    </row>
    <row r="28" spans="1:41" s="101" customFormat="1" ht="45" customHeight="1">
      <c r="A28" s="108">
        <v>19</v>
      </c>
      <c r="B28" s="134" t="s">
        <v>36</v>
      </c>
      <c r="C28" s="134">
        <v>2</v>
      </c>
      <c r="D28" s="108" t="s">
        <v>2</v>
      </c>
      <c r="E28" s="108"/>
      <c r="F28" s="274">
        <v>73.680000000000007</v>
      </c>
      <c r="G28" s="108"/>
      <c r="H28" s="108" t="s">
        <v>248</v>
      </c>
      <c r="I28" s="108"/>
      <c r="J28" s="108">
        <v>12</v>
      </c>
      <c r="K28" s="108">
        <v>1</v>
      </c>
      <c r="L28" s="134">
        <f t="shared" si="0"/>
        <v>37</v>
      </c>
      <c r="M28" s="109">
        <v>30</v>
      </c>
      <c r="N28" s="109"/>
      <c r="O28" s="109">
        <v>4</v>
      </c>
      <c r="P28" s="109"/>
      <c r="Q28" s="109"/>
      <c r="R28" s="109"/>
      <c r="S28" s="134">
        <v>2</v>
      </c>
      <c r="T28" s="108">
        <v>1</v>
      </c>
      <c r="U28" s="135">
        <f>U112</f>
        <v>40.201513341298288</v>
      </c>
      <c r="V28" s="105">
        <f t="shared" si="4"/>
        <v>1487.4559936280366</v>
      </c>
      <c r="W28" s="110">
        <f t="shared" si="12"/>
        <v>14.981481481481481</v>
      </c>
      <c r="X28" s="105">
        <f t="shared" si="5"/>
        <v>554.31481481481478</v>
      </c>
      <c r="Y28" s="105">
        <f t="shared" si="6"/>
        <v>2041.7708084428514</v>
      </c>
      <c r="Z28" s="108">
        <f t="shared" si="2"/>
        <v>62</v>
      </c>
      <c r="AA28" s="109">
        <v>30</v>
      </c>
      <c r="AB28" s="109"/>
      <c r="AC28" s="109">
        <v>4</v>
      </c>
      <c r="AD28" s="109"/>
      <c r="AE28" s="109">
        <v>25</v>
      </c>
      <c r="AF28" s="109"/>
      <c r="AG28" s="134">
        <v>2</v>
      </c>
      <c r="AH28" s="108">
        <v>1</v>
      </c>
      <c r="AI28" s="135">
        <f>AI112</f>
        <v>34.892519238047178</v>
      </c>
      <c r="AJ28" s="106">
        <f t="shared" si="7"/>
        <v>2163.3361927589249</v>
      </c>
      <c r="AK28" s="111">
        <f t="shared" si="14"/>
        <v>13.008956730162735</v>
      </c>
      <c r="AL28" s="106">
        <f t="shared" si="8"/>
        <v>806.55531727008963</v>
      </c>
      <c r="AM28" s="106">
        <f t="shared" si="9"/>
        <v>2969.8915100290146</v>
      </c>
      <c r="AN28" s="107">
        <f t="shared" si="10"/>
        <v>5011.6623184718665</v>
      </c>
      <c r="AO28" s="134"/>
    </row>
    <row r="29" spans="1:41" s="101" customFormat="1" ht="45" customHeight="1">
      <c r="A29" s="108">
        <v>20</v>
      </c>
      <c r="B29" s="134" t="s">
        <v>37</v>
      </c>
      <c r="C29" s="134">
        <v>2</v>
      </c>
      <c r="D29" s="108" t="s">
        <v>2</v>
      </c>
      <c r="E29" s="108"/>
      <c r="F29" s="274">
        <v>64.91</v>
      </c>
      <c r="G29" s="108"/>
      <c r="H29" s="108" t="s">
        <v>248</v>
      </c>
      <c r="I29" s="108"/>
      <c r="J29" s="108">
        <v>17</v>
      </c>
      <c r="K29" s="108">
        <v>0</v>
      </c>
      <c r="L29" s="134">
        <f t="shared" si="0"/>
        <v>37</v>
      </c>
      <c r="M29" s="109">
        <v>30</v>
      </c>
      <c r="N29" s="109"/>
      <c r="O29" s="109">
        <v>4</v>
      </c>
      <c r="P29" s="109"/>
      <c r="Q29" s="109"/>
      <c r="R29" s="109"/>
      <c r="S29" s="134">
        <v>3</v>
      </c>
      <c r="T29" s="108"/>
      <c r="U29" s="135">
        <f t="shared" si="11"/>
        <v>40.201513341298288</v>
      </c>
      <c r="V29" s="105">
        <f t="shared" si="4"/>
        <v>1487.4559936280366</v>
      </c>
      <c r="W29" s="110">
        <f t="shared" si="12"/>
        <v>14.981481481481481</v>
      </c>
      <c r="X29" s="105">
        <f t="shared" si="5"/>
        <v>554.31481481481478</v>
      </c>
      <c r="Y29" s="105">
        <f t="shared" si="6"/>
        <v>2041.7708084428514</v>
      </c>
      <c r="Z29" s="108">
        <f t="shared" si="2"/>
        <v>62</v>
      </c>
      <c r="AA29" s="109">
        <v>30</v>
      </c>
      <c r="AB29" s="109"/>
      <c r="AC29" s="109">
        <v>4</v>
      </c>
      <c r="AD29" s="109"/>
      <c r="AE29" s="109">
        <v>25</v>
      </c>
      <c r="AF29" s="109"/>
      <c r="AG29" s="134">
        <v>3</v>
      </c>
      <c r="AH29" s="108"/>
      <c r="AI29" s="135">
        <f t="shared" si="13"/>
        <v>34.892519238047178</v>
      </c>
      <c r="AJ29" s="106">
        <f t="shared" si="7"/>
        <v>2163.3361927589249</v>
      </c>
      <c r="AK29" s="111">
        <f t="shared" si="14"/>
        <v>13.008956730162735</v>
      </c>
      <c r="AL29" s="106">
        <f t="shared" si="8"/>
        <v>806.55531727008963</v>
      </c>
      <c r="AM29" s="106">
        <f t="shared" si="9"/>
        <v>2969.8915100290146</v>
      </c>
      <c r="AN29" s="107">
        <f t="shared" si="10"/>
        <v>5011.6623184718665</v>
      </c>
      <c r="AO29" s="134"/>
    </row>
    <row r="30" spans="1:41" s="101" customFormat="1" ht="45" customHeight="1">
      <c r="A30" s="108">
        <v>21</v>
      </c>
      <c r="B30" s="134" t="s">
        <v>87</v>
      </c>
      <c r="C30" s="134">
        <v>3</v>
      </c>
      <c r="D30" s="108" t="s">
        <v>4</v>
      </c>
      <c r="E30" s="108"/>
      <c r="F30" s="274">
        <v>51.01</v>
      </c>
      <c r="G30" s="108"/>
      <c r="H30" s="108" t="s">
        <v>248</v>
      </c>
      <c r="I30" s="108"/>
      <c r="J30" s="108">
        <v>20</v>
      </c>
      <c r="K30" s="108">
        <v>0</v>
      </c>
      <c r="L30" s="134">
        <f t="shared" si="0"/>
        <v>47</v>
      </c>
      <c r="M30" s="109">
        <v>40</v>
      </c>
      <c r="N30" s="109"/>
      <c r="O30" s="109">
        <v>4</v>
      </c>
      <c r="P30" s="109"/>
      <c r="Q30" s="109"/>
      <c r="R30" s="109"/>
      <c r="S30" s="134">
        <v>3</v>
      </c>
      <c r="T30" s="108"/>
      <c r="U30" s="135">
        <f t="shared" si="11"/>
        <v>40.201513341298288</v>
      </c>
      <c r="V30" s="105">
        <f t="shared" si="4"/>
        <v>1889.4711270410196</v>
      </c>
      <c r="W30" s="110">
        <f t="shared" si="12"/>
        <v>14.981481481481481</v>
      </c>
      <c r="X30" s="105">
        <f t="shared" si="5"/>
        <v>704.12962962962956</v>
      </c>
      <c r="Y30" s="105">
        <f t="shared" si="6"/>
        <v>2593.6007566706494</v>
      </c>
      <c r="Z30" s="108">
        <f t="shared" si="2"/>
        <v>72</v>
      </c>
      <c r="AA30" s="109">
        <v>40</v>
      </c>
      <c r="AB30" s="109"/>
      <c r="AC30" s="109">
        <v>4</v>
      </c>
      <c r="AD30" s="109"/>
      <c r="AE30" s="109">
        <v>25</v>
      </c>
      <c r="AF30" s="109"/>
      <c r="AG30" s="134">
        <v>3</v>
      </c>
      <c r="AH30" s="108"/>
      <c r="AI30" s="135">
        <f t="shared" si="13"/>
        <v>34.892519238047178</v>
      </c>
      <c r="AJ30" s="106">
        <f t="shared" si="7"/>
        <v>2512.2613851393967</v>
      </c>
      <c r="AK30" s="111">
        <f t="shared" si="14"/>
        <v>13.008956730162735</v>
      </c>
      <c r="AL30" s="106">
        <f t="shared" si="8"/>
        <v>936.64488457171694</v>
      </c>
      <c r="AM30" s="106">
        <f t="shared" si="9"/>
        <v>3448.9062697111135</v>
      </c>
      <c r="AN30" s="107">
        <f t="shared" si="10"/>
        <v>6042.5070263817634</v>
      </c>
      <c r="AO30" s="134"/>
    </row>
    <row r="31" spans="1:41" s="101" customFormat="1" ht="45" customHeight="1">
      <c r="A31" s="108">
        <v>22</v>
      </c>
      <c r="B31" s="134" t="s">
        <v>63</v>
      </c>
      <c r="C31" s="134">
        <v>3</v>
      </c>
      <c r="D31" s="108" t="s">
        <v>4</v>
      </c>
      <c r="E31" s="108"/>
      <c r="F31" s="274">
        <v>82.97</v>
      </c>
      <c r="G31" s="108"/>
      <c r="H31" s="108" t="s">
        <v>248</v>
      </c>
      <c r="I31" s="108"/>
      <c r="J31" s="108">
        <v>14</v>
      </c>
      <c r="K31" s="108">
        <v>0</v>
      </c>
      <c r="L31" s="134">
        <f t="shared" si="0"/>
        <v>48</v>
      </c>
      <c r="M31" s="109">
        <v>40</v>
      </c>
      <c r="N31" s="109"/>
      <c r="O31" s="109">
        <v>6</v>
      </c>
      <c r="P31" s="109"/>
      <c r="Q31" s="109"/>
      <c r="R31" s="109"/>
      <c r="S31" s="134">
        <v>2</v>
      </c>
      <c r="T31" s="108"/>
      <c r="U31" s="135">
        <f t="shared" si="11"/>
        <v>40.201513341298288</v>
      </c>
      <c r="V31" s="105">
        <f t="shared" si="4"/>
        <v>1929.6726403823177</v>
      </c>
      <c r="W31" s="110">
        <f t="shared" si="12"/>
        <v>14.981481481481481</v>
      </c>
      <c r="X31" s="105">
        <f t="shared" si="5"/>
        <v>719.11111111111109</v>
      </c>
      <c r="Y31" s="105">
        <f t="shared" si="6"/>
        <v>2648.783751493429</v>
      </c>
      <c r="Z31" s="108">
        <f t="shared" si="2"/>
        <v>73</v>
      </c>
      <c r="AA31" s="109">
        <v>40</v>
      </c>
      <c r="AB31" s="109"/>
      <c r="AC31" s="109">
        <v>6</v>
      </c>
      <c r="AD31" s="109"/>
      <c r="AE31" s="109">
        <v>25</v>
      </c>
      <c r="AF31" s="109"/>
      <c r="AG31" s="134">
        <v>2</v>
      </c>
      <c r="AH31" s="108"/>
      <c r="AI31" s="135">
        <f t="shared" si="13"/>
        <v>34.892519238047178</v>
      </c>
      <c r="AJ31" s="106">
        <f t="shared" si="7"/>
        <v>2547.1539043774442</v>
      </c>
      <c r="AK31" s="111">
        <f t="shared" si="14"/>
        <v>13.008956730162735</v>
      </c>
      <c r="AL31" s="106">
        <f t="shared" si="8"/>
        <v>949.65384130187965</v>
      </c>
      <c r="AM31" s="106">
        <f t="shared" si="9"/>
        <v>3496.8077456793239</v>
      </c>
      <c r="AN31" s="107">
        <f t="shared" si="10"/>
        <v>6145.5914971727525</v>
      </c>
      <c r="AO31" s="134"/>
    </row>
    <row r="32" spans="1:41" s="101" customFormat="1" ht="45" customHeight="1">
      <c r="A32" s="108">
        <v>23</v>
      </c>
      <c r="B32" s="134" t="s">
        <v>68</v>
      </c>
      <c r="C32" s="134">
        <v>3</v>
      </c>
      <c r="D32" s="108" t="s">
        <v>4</v>
      </c>
      <c r="E32" s="108"/>
      <c r="F32" s="274">
        <v>82.89</v>
      </c>
      <c r="G32" s="108"/>
      <c r="H32" s="108" t="s">
        <v>248</v>
      </c>
      <c r="I32" s="108"/>
      <c r="J32" s="108">
        <v>23</v>
      </c>
      <c r="K32" s="108">
        <v>0</v>
      </c>
      <c r="L32" s="134">
        <f t="shared" si="0"/>
        <v>50</v>
      </c>
      <c r="M32" s="109">
        <v>40</v>
      </c>
      <c r="N32" s="109"/>
      <c r="O32" s="109">
        <v>6</v>
      </c>
      <c r="P32" s="109"/>
      <c r="Q32" s="109"/>
      <c r="R32" s="109"/>
      <c r="S32" s="134">
        <v>4</v>
      </c>
      <c r="T32" s="108"/>
      <c r="U32" s="135">
        <f t="shared" si="11"/>
        <v>40.201513341298288</v>
      </c>
      <c r="V32" s="105">
        <f t="shared" si="4"/>
        <v>2010.0756670649143</v>
      </c>
      <c r="W32" s="110">
        <f t="shared" si="12"/>
        <v>14.981481481481481</v>
      </c>
      <c r="X32" s="105">
        <f t="shared" si="5"/>
        <v>749.07407407407402</v>
      </c>
      <c r="Y32" s="105">
        <f t="shared" si="6"/>
        <v>2759.1497411389882</v>
      </c>
      <c r="Z32" s="108">
        <f t="shared" si="2"/>
        <v>75</v>
      </c>
      <c r="AA32" s="109">
        <v>40</v>
      </c>
      <c r="AB32" s="109"/>
      <c r="AC32" s="109">
        <v>6</v>
      </c>
      <c r="AD32" s="109"/>
      <c r="AE32" s="109">
        <v>25</v>
      </c>
      <c r="AF32" s="109"/>
      <c r="AG32" s="134">
        <v>4</v>
      </c>
      <c r="AH32" s="108"/>
      <c r="AI32" s="135">
        <f t="shared" si="13"/>
        <v>34.892519238047178</v>
      </c>
      <c r="AJ32" s="106">
        <f t="shared" si="7"/>
        <v>2616.9389428535383</v>
      </c>
      <c r="AK32" s="111">
        <f t="shared" si="14"/>
        <v>13.008956730162735</v>
      </c>
      <c r="AL32" s="106">
        <f t="shared" si="8"/>
        <v>975.67175476220518</v>
      </c>
      <c r="AM32" s="106">
        <f t="shared" si="9"/>
        <v>3592.6106976157434</v>
      </c>
      <c r="AN32" s="107">
        <f t="shared" si="10"/>
        <v>6351.7604387547317</v>
      </c>
      <c r="AO32" s="134"/>
    </row>
    <row r="33" spans="1:41" s="101" customFormat="1" ht="45" customHeight="1">
      <c r="A33" s="108">
        <v>24</v>
      </c>
      <c r="B33" s="134" t="s">
        <v>69</v>
      </c>
      <c r="C33" s="134">
        <v>3</v>
      </c>
      <c r="D33" s="108" t="s">
        <v>4</v>
      </c>
      <c r="E33" s="108"/>
      <c r="F33" s="274">
        <v>92.25</v>
      </c>
      <c r="G33" s="108"/>
      <c r="H33" s="108"/>
      <c r="I33" s="108"/>
      <c r="J33" s="108">
        <v>18</v>
      </c>
      <c r="K33" s="108">
        <v>0</v>
      </c>
      <c r="L33" s="134">
        <f t="shared" si="0"/>
        <v>49</v>
      </c>
      <c r="M33" s="109">
        <v>40</v>
      </c>
      <c r="N33" s="109"/>
      <c r="O33" s="109">
        <v>6</v>
      </c>
      <c r="P33" s="109"/>
      <c r="Q33" s="109"/>
      <c r="R33" s="109"/>
      <c r="S33" s="134">
        <v>3</v>
      </c>
      <c r="T33" s="108"/>
      <c r="U33" s="135">
        <f t="shared" si="11"/>
        <v>40.201513341298288</v>
      </c>
      <c r="V33" s="105">
        <f t="shared" si="4"/>
        <v>1969.874153723616</v>
      </c>
      <c r="W33" s="110">
        <f t="shared" si="12"/>
        <v>14.981481481481481</v>
      </c>
      <c r="X33" s="105">
        <f t="shared" si="5"/>
        <v>734.09259259259261</v>
      </c>
      <c r="Y33" s="105">
        <f t="shared" si="6"/>
        <v>2703.9667463162086</v>
      </c>
      <c r="Z33" s="108">
        <f t="shared" si="2"/>
        <v>49</v>
      </c>
      <c r="AA33" s="109">
        <v>40</v>
      </c>
      <c r="AB33" s="109"/>
      <c r="AC33" s="109">
        <v>6</v>
      </c>
      <c r="AD33" s="109"/>
      <c r="AE33" s="109"/>
      <c r="AF33" s="109"/>
      <c r="AG33" s="134">
        <v>3</v>
      </c>
      <c r="AH33" s="108"/>
      <c r="AI33" s="135">
        <f t="shared" si="13"/>
        <v>34.892519238047178</v>
      </c>
      <c r="AJ33" s="106">
        <f t="shared" si="7"/>
        <v>1709.7334426643117</v>
      </c>
      <c r="AK33" s="111">
        <f t="shared" si="14"/>
        <v>13.008956730162735</v>
      </c>
      <c r="AL33" s="106">
        <f t="shared" si="8"/>
        <v>637.43887977797397</v>
      </c>
      <c r="AM33" s="106">
        <f t="shared" si="9"/>
        <v>2347.1723224422858</v>
      </c>
      <c r="AN33" s="107">
        <f t="shared" si="10"/>
        <v>5051.1390687584944</v>
      </c>
      <c r="AO33" s="134"/>
    </row>
    <row r="34" spans="1:41" s="101" customFormat="1" ht="45" customHeight="1">
      <c r="A34" s="108">
        <v>25</v>
      </c>
      <c r="B34" s="134" t="s">
        <v>70</v>
      </c>
      <c r="C34" s="134">
        <v>3</v>
      </c>
      <c r="D34" s="108" t="s">
        <v>4</v>
      </c>
      <c r="E34" s="108"/>
      <c r="F34" s="274">
        <v>93.73</v>
      </c>
      <c r="G34" s="108"/>
      <c r="H34" s="108"/>
      <c r="I34" s="108"/>
      <c r="J34" s="108">
        <v>18</v>
      </c>
      <c r="K34" s="108">
        <v>5</v>
      </c>
      <c r="L34" s="134">
        <f t="shared" si="0"/>
        <v>54</v>
      </c>
      <c r="M34" s="109">
        <v>40</v>
      </c>
      <c r="N34" s="109"/>
      <c r="O34" s="109">
        <v>6</v>
      </c>
      <c r="P34" s="109"/>
      <c r="Q34" s="109"/>
      <c r="R34" s="109"/>
      <c r="S34" s="134">
        <v>3</v>
      </c>
      <c r="T34" s="108">
        <v>5</v>
      </c>
      <c r="U34" s="135">
        <f t="shared" si="11"/>
        <v>40.201513341298288</v>
      </c>
      <c r="V34" s="105">
        <f t="shared" si="4"/>
        <v>2170.8817204301076</v>
      </c>
      <c r="W34" s="110">
        <f t="shared" si="12"/>
        <v>14.981481481481481</v>
      </c>
      <c r="X34" s="105">
        <f t="shared" si="5"/>
        <v>809</v>
      </c>
      <c r="Y34" s="105">
        <f t="shared" si="6"/>
        <v>2979.8817204301076</v>
      </c>
      <c r="Z34" s="108">
        <f t="shared" si="2"/>
        <v>54</v>
      </c>
      <c r="AA34" s="109">
        <v>40</v>
      </c>
      <c r="AB34" s="109"/>
      <c r="AC34" s="109">
        <v>6</v>
      </c>
      <c r="AD34" s="109"/>
      <c r="AE34" s="109"/>
      <c r="AF34" s="109"/>
      <c r="AG34" s="134">
        <v>3</v>
      </c>
      <c r="AH34" s="108">
        <v>5</v>
      </c>
      <c r="AI34" s="135">
        <f t="shared" si="13"/>
        <v>34.892519238047178</v>
      </c>
      <c r="AJ34" s="106">
        <f t="shared" si="7"/>
        <v>1884.1960388545476</v>
      </c>
      <c r="AK34" s="111">
        <f t="shared" si="14"/>
        <v>13.008956730162735</v>
      </c>
      <c r="AL34" s="106">
        <f t="shared" si="8"/>
        <v>702.48366342878774</v>
      </c>
      <c r="AM34" s="106">
        <f t="shared" si="9"/>
        <v>2586.6797022833352</v>
      </c>
      <c r="AN34" s="107">
        <f t="shared" si="10"/>
        <v>5566.5614227134429</v>
      </c>
      <c r="AO34" s="134"/>
    </row>
    <row r="35" spans="1:41" s="101" customFormat="1" ht="45" customHeight="1">
      <c r="A35" s="108">
        <v>26</v>
      </c>
      <c r="B35" s="134" t="s">
        <v>54</v>
      </c>
      <c r="C35" s="134">
        <v>3</v>
      </c>
      <c r="D35" s="108" t="s">
        <v>4</v>
      </c>
      <c r="E35" s="108"/>
      <c r="F35" s="274">
        <v>81.16</v>
      </c>
      <c r="G35" s="108"/>
      <c r="H35" s="108"/>
      <c r="I35" s="108"/>
      <c r="J35" s="108">
        <v>18</v>
      </c>
      <c r="K35" s="108">
        <v>1</v>
      </c>
      <c r="L35" s="134">
        <f t="shared" si="0"/>
        <v>50</v>
      </c>
      <c r="M35" s="109">
        <v>40</v>
      </c>
      <c r="N35" s="109"/>
      <c r="O35" s="109">
        <v>6</v>
      </c>
      <c r="P35" s="109"/>
      <c r="Q35" s="109"/>
      <c r="R35" s="109"/>
      <c r="S35" s="134">
        <v>3</v>
      </c>
      <c r="T35" s="108">
        <v>1</v>
      </c>
      <c r="U35" s="135">
        <f t="shared" si="11"/>
        <v>40.201513341298288</v>
      </c>
      <c r="V35" s="105">
        <f t="shared" si="4"/>
        <v>2010.0756670649143</v>
      </c>
      <c r="W35" s="110">
        <f t="shared" si="12"/>
        <v>14.981481481481481</v>
      </c>
      <c r="X35" s="105">
        <f t="shared" si="5"/>
        <v>749.07407407407402</v>
      </c>
      <c r="Y35" s="105">
        <f t="shared" si="6"/>
        <v>2759.1497411389882</v>
      </c>
      <c r="Z35" s="108">
        <f t="shared" si="2"/>
        <v>50</v>
      </c>
      <c r="AA35" s="109">
        <v>40</v>
      </c>
      <c r="AB35" s="109"/>
      <c r="AC35" s="109">
        <v>6</v>
      </c>
      <c r="AD35" s="109"/>
      <c r="AE35" s="109"/>
      <c r="AF35" s="109"/>
      <c r="AG35" s="134">
        <v>3</v>
      </c>
      <c r="AH35" s="108">
        <v>1</v>
      </c>
      <c r="AI35" s="135">
        <f t="shared" si="13"/>
        <v>34.892519238047178</v>
      </c>
      <c r="AJ35" s="106">
        <f t="shared" si="7"/>
        <v>1744.625961902359</v>
      </c>
      <c r="AK35" s="111">
        <f t="shared" si="14"/>
        <v>13.008956730162735</v>
      </c>
      <c r="AL35" s="106">
        <f t="shared" si="8"/>
        <v>650.44783650813679</v>
      </c>
      <c r="AM35" s="106">
        <f t="shared" si="9"/>
        <v>2395.0737984104958</v>
      </c>
      <c r="AN35" s="107">
        <f t="shared" si="10"/>
        <v>5154.2235395494845</v>
      </c>
      <c r="AO35" s="134"/>
    </row>
    <row r="36" spans="1:41" s="101" customFormat="1" ht="45" customHeight="1">
      <c r="A36" s="108">
        <v>27</v>
      </c>
      <c r="B36" s="134" t="s">
        <v>67</v>
      </c>
      <c r="C36" s="134">
        <v>3</v>
      </c>
      <c r="D36" s="108" t="s">
        <v>4</v>
      </c>
      <c r="E36" s="108"/>
      <c r="F36" s="274">
        <v>86.29</v>
      </c>
      <c r="G36" s="108"/>
      <c r="H36" s="108" t="s">
        <v>248</v>
      </c>
      <c r="I36" s="108"/>
      <c r="J36" s="108">
        <v>23</v>
      </c>
      <c r="K36" s="108">
        <v>0</v>
      </c>
      <c r="L36" s="134">
        <f t="shared" si="0"/>
        <v>50</v>
      </c>
      <c r="M36" s="109">
        <v>40</v>
      </c>
      <c r="N36" s="109"/>
      <c r="O36" s="109">
        <v>6</v>
      </c>
      <c r="P36" s="109"/>
      <c r="Q36" s="109"/>
      <c r="R36" s="109"/>
      <c r="S36" s="134">
        <v>4</v>
      </c>
      <c r="T36" s="108"/>
      <c r="U36" s="135">
        <f t="shared" si="11"/>
        <v>40.201513341298288</v>
      </c>
      <c r="V36" s="105">
        <f t="shared" si="4"/>
        <v>2010.0756670649143</v>
      </c>
      <c r="W36" s="110">
        <f t="shared" si="12"/>
        <v>14.981481481481481</v>
      </c>
      <c r="X36" s="105">
        <f t="shared" si="5"/>
        <v>749.07407407407402</v>
      </c>
      <c r="Y36" s="105">
        <f t="shared" si="6"/>
        <v>2759.1497411389882</v>
      </c>
      <c r="Z36" s="108">
        <f t="shared" si="2"/>
        <v>75</v>
      </c>
      <c r="AA36" s="109">
        <v>40</v>
      </c>
      <c r="AB36" s="109"/>
      <c r="AC36" s="109">
        <v>6</v>
      </c>
      <c r="AD36" s="109"/>
      <c r="AE36" s="109">
        <v>25</v>
      </c>
      <c r="AF36" s="109"/>
      <c r="AG36" s="134">
        <v>4</v>
      </c>
      <c r="AH36" s="108"/>
      <c r="AI36" s="135">
        <f t="shared" si="13"/>
        <v>34.892519238047178</v>
      </c>
      <c r="AJ36" s="106">
        <f t="shared" si="7"/>
        <v>2616.9389428535383</v>
      </c>
      <c r="AK36" s="111">
        <f t="shared" si="14"/>
        <v>13.008956730162735</v>
      </c>
      <c r="AL36" s="106">
        <f t="shared" si="8"/>
        <v>975.67175476220518</v>
      </c>
      <c r="AM36" s="106">
        <f t="shared" si="9"/>
        <v>3592.6106976157434</v>
      </c>
      <c r="AN36" s="107">
        <f t="shared" si="10"/>
        <v>6351.7604387547317</v>
      </c>
      <c r="AO36" s="134"/>
    </row>
    <row r="37" spans="1:41" s="101" customFormat="1" ht="45" customHeight="1">
      <c r="A37" s="108">
        <v>28</v>
      </c>
      <c r="B37" s="134" t="s">
        <v>65</v>
      </c>
      <c r="C37" s="134">
        <v>3</v>
      </c>
      <c r="D37" s="108" t="s">
        <v>4</v>
      </c>
      <c r="E37" s="108"/>
      <c r="F37" s="274">
        <v>26.18</v>
      </c>
      <c r="G37" s="108"/>
      <c r="H37" s="108"/>
      <c r="I37" s="108"/>
      <c r="J37" s="108">
        <v>19</v>
      </c>
      <c r="K37" s="108">
        <v>0</v>
      </c>
      <c r="L37" s="134">
        <f t="shared" si="0"/>
        <v>45</v>
      </c>
      <c r="M37" s="109">
        <v>40</v>
      </c>
      <c r="N37" s="109"/>
      <c r="O37" s="109">
        <v>2</v>
      </c>
      <c r="P37" s="109"/>
      <c r="Q37" s="109"/>
      <c r="R37" s="109"/>
      <c r="S37" s="134">
        <v>3</v>
      </c>
      <c r="T37" s="108"/>
      <c r="U37" s="135">
        <f t="shared" si="11"/>
        <v>40.201513341298288</v>
      </c>
      <c r="V37" s="105">
        <f t="shared" si="4"/>
        <v>1809.068100358423</v>
      </c>
      <c r="W37" s="110">
        <f t="shared" si="12"/>
        <v>14.981481481481481</v>
      </c>
      <c r="X37" s="105">
        <f t="shared" si="5"/>
        <v>674.16666666666663</v>
      </c>
      <c r="Y37" s="105">
        <f t="shared" si="6"/>
        <v>2483.2347670250897</v>
      </c>
      <c r="Z37" s="108">
        <f t="shared" si="2"/>
        <v>45</v>
      </c>
      <c r="AA37" s="109">
        <v>40</v>
      </c>
      <c r="AB37" s="109"/>
      <c r="AC37" s="109">
        <v>2</v>
      </c>
      <c r="AD37" s="109"/>
      <c r="AE37" s="109"/>
      <c r="AF37" s="109"/>
      <c r="AG37" s="134">
        <v>3</v>
      </c>
      <c r="AH37" s="108"/>
      <c r="AI37" s="135">
        <f t="shared" si="13"/>
        <v>34.892519238047178</v>
      </c>
      <c r="AJ37" s="106">
        <f t="shared" si="7"/>
        <v>1570.1633657121231</v>
      </c>
      <c r="AK37" s="111">
        <f t="shared" si="14"/>
        <v>13.008956730162735</v>
      </c>
      <c r="AL37" s="106">
        <f t="shared" si="8"/>
        <v>585.40305285732313</v>
      </c>
      <c r="AM37" s="106">
        <f t="shared" si="9"/>
        <v>2155.5664185694463</v>
      </c>
      <c r="AN37" s="107">
        <f t="shared" si="10"/>
        <v>4638.801185594536</v>
      </c>
      <c r="AO37" s="134"/>
    </row>
    <row r="38" spans="1:41" s="101" customFormat="1" ht="45" customHeight="1">
      <c r="A38" s="108">
        <v>29</v>
      </c>
      <c r="B38" s="134" t="s">
        <v>66</v>
      </c>
      <c r="C38" s="134">
        <v>3</v>
      </c>
      <c r="D38" s="108" t="s">
        <v>4</v>
      </c>
      <c r="E38" s="108"/>
      <c r="F38" s="274">
        <v>87.34</v>
      </c>
      <c r="G38" s="108"/>
      <c r="H38" s="108" t="s">
        <v>248</v>
      </c>
      <c r="I38" s="108"/>
      <c r="J38" s="108">
        <v>8</v>
      </c>
      <c r="K38" s="108">
        <v>0</v>
      </c>
      <c r="L38" s="134">
        <f t="shared" si="0"/>
        <v>47</v>
      </c>
      <c r="M38" s="109">
        <v>40</v>
      </c>
      <c r="N38" s="109"/>
      <c r="O38" s="109">
        <v>6</v>
      </c>
      <c r="P38" s="109"/>
      <c r="Q38" s="109"/>
      <c r="R38" s="109"/>
      <c r="S38" s="134">
        <v>1</v>
      </c>
      <c r="T38" s="108"/>
      <c r="U38" s="135">
        <f t="shared" si="11"/>
        <v>40.201513341298288</v>
      </c>
      <c r="V38" s="105">
        <f t="shared" si="4"/>
        <v>1889.4711270410196</v>
      </c>
      <c r="W38" s="110">
        <f t="shared" si="12"/>
        <v>14.981481481481481</v>
      </c>
      <c r="X38" s="105">
        <f t="shared" si="5"/>
        <v>704.12962962962956</v>
      </c>
      <c r="Y38" s="105">
        <f t="shared" si="6"/>
        <v>2593.6007566706494</v>
      </c>
      <c r="Z38" s="108">
        <f t="shared" si="2"/>
        <v>72</v>
      </c>
      <c r="AA38" s="109">
        <v>40</v>
      </c>
      <c r="AB38" s="109"/>
      <c r="AC38" s="109">
        <v>6</v>
      </c>
      <c r="AD38" s="109"/>
      <c r="AE38" s="109">
        <v>25</v>
      </c>
      <c r="AF38" s="109"/>
      <c r="AG38" s="134">
        <v>1</v>
      </c>
      <c r="AH38" s="108"/>
      <c r="AI38" s="135">
        <f t="shared" si="13"/>
        <v>34.892519238047178</v>
      </c>
      <c r="AJ38" s="106">
        <f t="shared" si="7"/>
        <v>2512.2613851393967</v>
      </c>
      <c r="AK38" s="111">
        <f t="shared" si="14"/>
        <v>13.008956730162735</v>
      </c>
      <c r="AL38" s="106">
        <f t="shared" si="8"/>
        <v>936.64488457171694</v>
      </c>
      <c r="AM38" s="106">
        <f t="shared" si="9"/>
        <v>3448.9062697111135</v>
      </c>
      <c r="AN38" s="107">
        <f t="shared" si="10"/>
        <v>6042.5070263817634</v>
      </c>
      <c r="AO38" s="134"/>
    </row>
    <row r="39" spans="1:41" s="101" customFormat="1" ht="45" customHeight="1">
      <c r="A39" s="108">
        <v>30</v>
      </c>
      <c r="B39" s="134" t="s">
        <v>46</v>
      </c>
      <c r="C39" s="134">
        <v>3</v>
      </c>
      <c r="D39" s="108" t="s">
        <v>4</v>
      </c>
      <c r="E39" s="108"/>
      <c r="F39" s="274">
        <v>83.78</v>
      </c>
      <c r="G39" s="108"/>
      <c r="H39" s="108" t="s">
        <v>248</v>
      </c>
      <c r="I39" s="108"/>
      <c r="J39" s="108">
        <v>31</v>
      </c>
      <c r="K39" s="108">
        <v>1</v>
      </c>
      <c r="L39" s="134">
        <f t="shared" si="0"/>
        <v>53</v>
      </c>
      <c r="M39" s="109">
        <v>40</v>
      </c>
      <c r="N39" s="109"/>
      <c r="O39" s="109">
        <v>6</v>
      </c>
      <c r="P39" s="109"/>
      <c r="Q39" s="109"/>
      <c r="R39" s="109"/>
      <c r="S39" s="134">
        <v>6</v>
      </c>
      <c r="T39" s="108">
        <v>1</v>
      </c>
      <c r="U39" s="135">
        <f t="shared" si="11"/>
        <v>40.201513341298288</v>
      </c>
      <c r="V39" s="105">
        <f t="shared" si="4"/>
        <v>2130.6802070888093</v>
      </c>
      <c r="W39" s="110">
        <f t="shared" si="12"/>
        <v>14.981481481481481</v>
      </c>
      <c r="X39" s="105">
        <f t="shared" si="5"/>
        <v>794.01851851851848</v>
      </c>
      <c r="Y39" s="105">
        <f t="shared" si="6"/>
        <v>2924.698725607328</v>
      </c>
      <c r="Z39" s="108">
        <f t="shared" si="2"/>
        <v>78</v>
      </c>
      <c r="AA39" s="109">
        <v>40</v>
      </c>
      <c r="AB39" s="109"/>
      <c r="AC39" s="109">
        <v>6</v>
      </c>
      <c r="AD39" s="109"/>
      <c r="AE39" s="109">
        <v>25</v>
      </c>
      <c r="AF39" s="109"/>
      <c r="AG39" s="134">
        <v>6</v>
      </c>
      <c r="AH39" s="108">
        <v>1</v>
      </c>
      <c r="AI39" s="135">
        <f t="shared" si="13"/>
        <v>34.892519238047178</v>
      </c>
      <c r="AJ39" s="106">
        <f t="shared" si="7"/>
        <v>2721.6165005676799</v>
      </c>
      <c r="AK39" s="111">
        <f t="shared" si="14"/>
        <v>13.008956730162735</v>
      </c>
      <c r="AL39" s="106">
        <f t="shared" si="8"/>
        <v>1014.6986249526933</v>
      </c>
      <c r="AM39" s="106">
        <f t="shared" si="9"/>
        <v>3736.3151255203729</v>
      </c>
      <c r="AN39" s="107">
        <f t="shared" si="10"/>
        <v>6661.0138511277009</v>
      </c>
      <c r="AO39" s="134"/>
    </row>
    <row r="40" spans="1:41" s="101" customFormat="1" ht="45" customHeight="1">
      <c r="A40" s="108">
        <v>31</v>
      </c>
      <c r="B40" s="134" t="s">
        <v>47</v>
      </c>
      <c r="C40" s="134">
        <v>3</v>
      </c>
      <c r="D40" s="108" t="s">
        <v>4</v>
      </c>
      <c r="E40" s="108"/>
      <c r="F40" s="274">
        <v>81.709999999999994</v>
      </c>
      <c r="G40" s="108"/>
      <c r="H40" s="108" t="s">
        <v>248</v>
      </c>
      <c r="I40" s="108"/>
      <c r="J40" s="108">
        <v>21</v>
      </c>
      <c r="K40" s="108">
        <v>2</v>
      </c>
      <c r="L40" s="134">
        <f t="shared" si="0"/>
        <v>52</v>
      </c>
      <c r="M40" s="109">
        <v>40</v>
      </c>
      <c r="N40" s="109"/>
      <c r="O40" s="109">
        <v>6</v>
      </c>
      <c r="P40" s="109"/>
      <c r="Q40" s="109"/>
      <c r="R40" s="109"/>
      <c r="S40" s="134">
        <v>4</v>
      </c>
      <c r="T40" s="108">
        <v>2</v>
      </c>
      <c r="U40" s="135">
        <f t="shared" si="11"/>
        <v>40.201513341298288</v>
      </c>
      <c r="V40" s="105">
        <f t="shared" si="4"/>
        <v>2090.478693747511</v>
      </c>
      <c r="W40" s="110">
        <f t="shared" si="12"/>
        <v>14.981481481481481</v>
      </c>
      <c r="X40" s="105">
        <f t="shared" si="5"/>
        <v>779.03703703703695</v>
      </c>
      <c r="Y40" s="105">
        <f t="shared" si="6"/>
        <v>2869.5157307845479</v>
      </c>
      <c r="Z40" s="108">
        <f t="shared" si="2"/>
        <v>77</v>
      </c>
      <c r="AA40" s="109">
        <v>40</v>
      </c>
      <c r="AB40" s="109"/>
      <c r="AC40" s="109">
        <v>6</v>
      </c>
      <c r="AD40" s="109"/>
      <c r="AE40" s="109">
        <v>25</v>
      </c>
      <c r="AF40" s="109"/>
      <c r="AG40" s="134">
        <v>4</v>
      </c>
      <c r="AH40" s="108">
        <v>2</v>
      </c>
      <c r="AI40" s="135">
        <f t="shared" si="13"/>
        <v>34.892519238047178</v>
      </c>
      <c r="AJ40" s="106">
        <f t="shared" si="7"/>
        <v>2686.7239813296328</v>
      </c>
      <c r="AK40" s="111">
        <f t="shared" si="14"/>
        <v>13.008956730162735</v>
      </c>
      <c r="AL40" s="106">
        <f t="shared" si="8"/>
        <v>1001.6896682225306</v>
      </c>
      <c r="AM40" s="106">
        <f t="shared" si="9"/>
        <v>3688.4136495521634</v>
      </c>
      <c r="AN40" s="107">
        <f t="shared" si="10"/>
        <v>6557.9293803367109</v>
      </c>
      <c r="AO40" s="134"/>
    </row>
    <row r="41" spans="1:41" s="101" customFormat="1" ht="45" customHeight="1">
      <c r="A41" s="108">
        <v>32</v>
      </c>
      <c r="B41" s="134" t="s">
        <v>45</v>
      </c>
      <c r="C41" s="134">
        <v>3</v>
      </c>
      <c r="D41" s="108" t="s">
        <v>4</v>
      </c>
      <c r="E41" s="108"/>
      <c r="F41" s="274">
        <v>23.21</v>
      </c>
      <c r="G41" s="108"/>
      <c r="H41" s="108" t="s">
        <v>248</v>
      </c>
      <c r="I41" s="108"/>
      <c r="J41" s="108">
        <v>15</v>
      </c>
      <c r="K41" s="108">
        <v>0</v>
      </c>
      <c r="L41" s="134">
        <f t="shared" si="0"/>
        <v>44</v>
      </c>
      <c r="M41" s="109">
        <v>40</v>
      </c>
      <c r="N41" s="109"/>
      <c r="O41" s="109">
        <v>2</v>
      </c>
      <c r="P41" s="109"/>
      <c r="Q41" s="109"/>
      <c r="R41" s="109"/>
      <c r="S41" s="134">
        <v>2</v>
      </c>
      <c r="T41" s="108"/>
      <c r="U41" s="135">
        <f t="shared" si="11"/>
        <v>40.201513341298288</v>
      </c>
      <c r="V41" s="105">
        <f t="shared" si="4"/>
        <v>1768.8665870171246</v>
      </c>
      <c r="W41" s="110">
        <f t="shared" si="12"/>
        <v>14.981481481481481</v>
      </c>
      <c r="X41" s="105">
        <f t="shared" si="5"/>
        <v>659.18518518518522</v>
      </c>
      <c r="Y41" s="105">
        <f t="shared" si="6"/>
        <v>2428.0517722023096</v>
      </c>
      <c r="Z41" s="108">
        <f t="shared" si="2"/>
        <v>69</v>
      </c>
      <c r="AA41" s="109">
        <v>40</v>
      </c>
      <c r="AB41" s="109"/>
      <c r="AC41" s="109">
        <v>2</v>
      </c>
      <c r="AD41" s="109"/>
      <c r="AE41" s="109">
        <v>25</v>
      </c>
      <c r="AF41" s="109"/>
      <c r="AG41" s="134">
        <v>2</v>
      </c>
      <c r="AH41" s="108"/>
      <c r="AI41" s="135">
        <f t="shared" si="13"/>
        <v>34.892519238047178</v>
      </c>
      <c r="AJ41" s="106">
        <f t="shared" si="7"/>
        <v>2407.5838274252551</v>
      </c>
      <c r="AK41" s="111">
        <f t="shared" si="14"/>
        <v>13.008956730162735</v>
      </c>
      <c r="AL41" s="106">
        <f t="shared" si="8"/>
        <v>897.6180143812287</v>
      </c>
      <c r="AM41" s="106">
        <f t="shared" si="9"/>
        <v>3305.2018418064836</v>
      </c>
      <c r="AN41" s="107">
        <f t="shared" si="10"/>
        <v>5733.2536140087932</v>
      </c>
      <c r="AO41" s="134"/>
    </row>
    <row r="42" spans="1:41" s="101" customFormat="1" ht="45" customHeight="1">
      <c r="A42" s="108">
        <v>33</v>
      </c>
      <c r="B42" s="134" t="s">
        <v>130</v>
      </c>
      <c r="C42" s="134">
        <v>3</v>
      </c>
      <c r="D42" s="108" t="s">
        <v>4</v>
      </c>
      <c r="E42" s="108"/>
      <c r="F42" s="274">
        <v>56.89</v>
      </c>
      <c r="G42" s="108"/>
      <c r="H42" s="108"/>
      <c r="I42" s="108"/>
      <c r="J42" s="108">
        <v>24</v>
      </c>
      <c r="K42" s="108">
        <v>0</v>
      </c>
      <c r="L42" s="134">
        <f t="shared" si="0"/>
        <v>48</v>
      </c>
      <c r="M42" s="109">
        <v>40</v>
      </c>
      <c r="N42" s="109"/>
      <c r="O42" s="109">
        <v>4</v>
      </c>
      <c r="P42" s="109"/>
      <c r="Q42" s="109"/>
      <c r="R42" s="109"/>
      <c r="S42" s="134">
        <v>4</v>
      </c>
      <c r="T42" s="108"/>
      <c r="U42" s="135">
        <f t="shared" si="11"/>
        <v>40.201513341298288</v>
      </c>
      <c r="V42" s="105">
        <f t="shared" si="4"/>
        <v>1929.6726403823177</v>
      </c>
      <c r="W42" s="110">
        <f t="shared" si="12"/>
        <v>14.981481481481481</v>
      </c>
      <c r="X42" s="105">
        <f t="shared" si="5"/>
        <v>719.11111111111109</v>
      </c>
      <c r="Y42" s="105">
        <f t="shared" si="6"/>
        <v>2648.783751493429</v>
      </c>
      <c r="Z42" s="108">
        <f t="shared" si="2"/>
        <v>48</v>
      </c>
      <c r="AA42" s="109">
        <v>40</v>
      </c>
      <c r="AB42" s="109"/>
      <c r="AC42" s="109">
        <v>4</v>
      </c>
      <c r="AD42" s="109"/>
      <c r="AE42" s="109"/>
      <c r="AF42" s="109"/>
      <c r="AG42" s="134">
        <v>4</v>
      </c>
      <c r="AH42" s="108"/>
      <c r="AI42" s="135">
        <f t="shared" si="13"/>
        <v>34.892519238047178</v>
      </c>
      <c r="AJ42" s="106">
        <f t="shared" si="7"/>
        <v>1674.8409234262645</v>
      </c>
      <c r="AK42" s="111">
        <f t="shared" si="14"/>
        <v>13.008956730162735</v>
      </c>
      <c r="AL42" s="106">
        <f t="shared" si="8"/>
        <v>624.42992304781126</v>
      </c>
      <c r="AM42" s="106">
        <f t="shared" si="9"/>
        <v>2299.2708464740758</v>
      </c>
      <c r="AN42" s="107">
        <f t="shared" si="10"/>
        <v>4948.0545979675044</v>
      </c>
      <c r="AO42" s="134"/>
    </row>
    <row r="43" spans="1:41" s="101" customFormat="1" ht="45" customHeight="1">
      <c r="A43" s="108">
        <v>34</v>
      </c>
      <c r="B43" s="134" t="s">
        <v>59</v>
      </c>
      <c r="C43" s="134">
        <v>3</v>
      </c>
      <c r="D43" s="108" t="s">
        <v>4</v>
      </c>
      <c r="E43" s="108"/>
      <c r="F43" s="274">
        <v>0</v>
      </c>
      <c r="G43" s="108"/>
      <c r="H43" s="108" t="s">
        <v>248</v>
      </c>
      <c r="I43" s="108"/>
      <c r="J43" s="108">
        <v>20</v>
      </c>
      <c r="K43" s="108">
        <v>0</v>
      </c>
      <c r="L43" s="134">
        <f t="shared" si="0"/>
        <v>45</v>
      </c>
      <c r="M43" s="109">
        <v>40</v>
      </c>
      <c r="N43" s="109"/>
      <c r="O43" s="109">
        <v>2</v>
      </c>
      <c r="P43" s="109"/>
      <c r="Q43" s="109"/>
      <c r="R43" s="109"/>
      <c r="S43" s="134">
        <v>3</v>
      </c>
      <c r="T43" s="108"/>
      <c r="U43" s="135">
        <f t="shared" si="11"/>
        <v>40.201513341298288</v>
      </c>
      <c r="V43" s="105">
        <f t="shared" si="4"/>
        <v>1809.068100358423</v>
      </c>
      <c r="W43" s="110">
        <f t="shared" si="12"/>
        <v>14.981481481481481</v>
      </c>
      <c r="X43" s="105">
        <f t="shared" si="5"/>
        <v>674.16666666666663</v>
      </c>
      <c r="Y43" s="105">
        <f t="shared" si="6"/>
        <v>2483.2347670250897</v>
      </c>
      <c r="Z43" s="108">
        <f t="shared" si="2"/>
        <v>70</v>
      </c>
      <c r="AA43" s="109">
        <v>40</v>
      </c>
      <c r="AB43" s="109"/>
      <c r="AC43" s="109">
        <v>2</v>
      </c>
      <c r="AD43" s="109"/>
      <c r="AE43" s="109">
        <v>25</v>
      </c>
      <c r="AF43" s="109"/>
      <c r="AG43" s="134">
        <v>3</v>
      </c>
      <c r="AH43" s="108"/>
      <c r="AI43" s="135">
        <f t="shared" si="13"/>
        <v>34.892519238047178</v>
      </c>
      <c r="AJ43" s="106">
        <f t="shared" si="7"/>
        <v>2442.4763466633026</v>
      </c>
      <c r="AK43" s="111">
        <f t="shared" si="14"/>
        <v>13.008956730162735</v>
      </c>
      <c r="AL43" s="106">
        <f t="shared" si="8"/>
        <v>910.62697111139141</v>
      </c>
      <c r="AM43" s="106">
        <f t="shared" si="9"/>
        <v>3353.103317774694</v>
      </c>
      <c r="AN43" s="107">
        <f t="shared" si="10"/>
        <v>5836.3380847997832</v>
      </c>
      <c r="AO43" s="134"/>
    </row>
    <row r="44" spans="1:41" s="101" customFormat="1" ht="45" customHeight="1">
      <c r="A44" s="108">
        <v>35</v>
      </c>
      <c r="B44" s="134" t="s">
        <v>58</v>
      </c>
      <c r="C44" s="134">
        <v>3</v>
      </c>
      <c r="D44" s="108" t="s">
        <v>4</v>
      </c>
      <c r="E44" s="108"/>
      <c r="F44" s="274">
        <v>75.77</v>
      </c>
      <c r="G44" s="108"/>
      <c r="H44" s="108" t="s">
        <v>248</v>
      </c>
      <c r="I44" s="108"/>
      <c r="J44" s="108">
        <v>31</v>
      </c>
      <c r="K44" s="108">
        <v>0</v>
      </c>
      <c r="L44" s="134">
        <f t="shared" si="0"/>
        <v>50</v>
      </c>
      <c r="M44" s="109">
        <v>40</v>
      </c>
      <c r="N44" s="109"/>
      <c r="O44" s="109">
        <v>4</v>
      </c>
      <c r="P44" s="109"/>
      <c r="Q44" s="109"/>
      <c r="R44" s="109"/>
      <c r="S44" s="134">
        <v>6</v>
      </c>
      <c r="T44" s="108"/>
      <c r="U44" s="135">
        <f t="shared" si="11"/>
        <v>40.201513341298288</v>
      </c>
      <c r="V44" s="105">
        <f t="shared" si="4"/>
        <v>2010.0756670649143</v>
      </c>
      <c r="W44" s="110">
        <f t="shared" si="12"/>
        <v>14.981481481481481</v>
      </c>
      <c r="X44" s="105">
        <f t="shared" si="5"/>
        <v>749.07407407407402</v>
      </c>
      <c r="Y44" s="105">
        <f t="shared" si="6"/>
        <v>2759.1497411389882</v>
      </c>
      <c r="Z44" s="108">
        <f t="shared" si="2"/>
        <v>75</v>
      </c>
      <c r="AA44" s="109">
        <v>40</v>
      </c>
      <c r="AB44" s="109"/>
      <c r="AC44" s="109">
        <v>4</v>
      </c>
      <c r="AD44" s="109"/>
      <c r="AE44" s="109">
        <v>25</v>
      </c>
      <c r="AF44" s="109"/>
      <c r="AG44" s="134">
        <v>6</v>
      </c>
      <c r="AH44" s="108"/>
      <c r="AI44" s="135">
        <f t="shared" si="13"/>
        <v>34.892519238047178</v>
      </c>
      <c r="AJ44" s="106">
        <f t="shared" si="7"/>
        <v>2616.9389428535383</v>
      </c>
      <c r="AK44" s="111">
        <f t="shared" si="14"/>
        <v>13.008956730162735</v>
      </c>
      <c r="AL44" s="106">
        <f t="shared" si="8"/>
        <v>975.67175476220518</v>
      </c>
      <c r="AM44" s="106">
        <f t="shared" si="9"/>
        <v>3592.6106976157434</v>
      </c>
      <c r="AN44" s="107">
        <f t="shared" si="10"/>
        <v>6351.7604387547317</v>
      </c>
      <c r="AO44" s="134"/>
    </row>
    <row r="45" spans="1:41" s="101" customFormat="1" ht="45" customHeight="1">
      <c r="A45" s="108">
        <v>36</v>
      </c>
      <c r="B45" s="134" t="s">
        <v>60</v>
      </c>
      <c r="C45" s="134">
        <v>3</v>
      </c>
      <c r="D45" s="108" t="s">
        <v>4</v>
      </c>
      <c r="E45" s="108"/>
      <c r="F45" s="274">
        <v>46.69</v>
      </c>
      <c r="G45" s="108"/>
      <c r="H45" s="108" t="s">
        <v>248</v>
      </c>
      <c r="I45" s="108"/>
      <c r="J45" s="108">
        <v>14</v>
      </c>
      <c r="K45" s="108">
        <v>0</v>
      </c>
      <c r="L45" s="134">
        <f t="shared" si="0"/>
        <v>44</v>
      </c>
      <c r="M45" s="109">
        <v>40</v>
      </c>
      <c r="N45" s="109"/>
      <c r="O45" s="109">
        <v>2</v>
      </c>
      <c r="P45" s="109"/>
      <c r="Q45" s="109"/>
      <c r="R45" s="109"/>
      <c r="S45" s="134">
        <v>2</v>
      </c>
      <c r="T45" s="108"/>
      <c r="U45" s="135">
        <f t="shared" si="11"/>
        <v>40.201513341298288</v>
      </c>
      <c r="V45" s="105">
        <f t="shared" si="4"/>
        <v>1768.8665870171246</v>
      </c>
      <c r="W45" s="110">
        <f t="shared" si="12"/>
        <v>14.981481481481481</v>
      </c>
      <c r="X45" s="105">
        <f t="shared" si="5"/>
        <v>659.18518518518522</v>
      </c>
      <c r="Y45" s="105">
        <f t="shared" si="6"/>
        <v>2428.0517722023096</v>
      </c>
      <c r="Z45" s="108">
        <f t="shared" si="2"/>
        <v>69</v>
      </c>
      <c r="AA45" s="109">
        <v>40</v>
      </c>
      <c r="AB45" s="109"/>
      <c r="AC45" s="109">
        <v>2</v>
      </c>
      <c r="AD45" s="109"/>
      <c r="AE45" s="109">
        <v>25</v>
      </c>
      <c r="AF45" s="109"/>
      <c r="AG45" s="134">
        <v>2</v>
      </c>
      <c r="AH45" s="108"/>
      <c r="AI45" s="135">
        <f t="shared" si="13"/>
        <v>34.892519238047178</v>
      </c>
      <c r="AJ45" s="106">
        <f t="shared" si="7"/>
        <v>2407.5838274252551</v>
      </c>
      <c r="AK45" s="111">
        <f t="shared" si="14"/>
        <v>13.008956730162735</v>
      </c>
      <c r="AL45" s="106">
        <f t="shared" si="8"/>
        <v>897.6180143812287</v>
      </c>
      <c r="AM45" s="106">
        <f t="shared" si="9"/>
        <v>3305.2018418064836</v>
      </c>
      <c r="AN45" s="107">
        <f t="shared" si="10"/>
        <v>5733.2536140087932</v>
      </c>
      <c r="AO45" s="134"/>
    </row>
    <row r="46" spans="1:41" s="101" customFormat="1" ht="45" customHeight="1">
      <c r="A46" s="108">
        <v>37</v>
      </c>
      <c r="B46" s="134" t="s">
        <v>53</v>
      </c>
      <c r="C46" s="134">
        <v>3</v>
      </c>
      <c r="D46" s="108" t="s">
        <v>4</v>
      </c>
      <c r="E46" s="108"/>
      <c r="F46" s="274">
        <v>65.91</v>
      </c>
      <c r="G46" s="108"/>
      <c r="H46" s="108" t="s">
        <v>248</v>
      </c>
      <c r="I46" s="108" t="s">
        <v>248</v>
      </c>
      <c r="J46" s="108">
        <v>21</v>
      </c>
      <c r="K46" s="108">
        <v>2</v>
      </c>
      <c r="L46" s="134">
        <f t="shared" si="0"/>
        <v>50</v>
      </c>
      <c r="M46" s="109">
        <v>40</v>
      </c>
      <c r="N46" s="109"/>
      <c r="O46" s="109">
        <v>4</v>
      </c>
      <c r="P46" s="109"/>
      <c r="Q46" s="109"/>
      <c r="R46" s="109"/>
      <c r="S46" s="134">
        <v>4</v>
      </c>
      <c r="T46" s="108">
        <v>2</v>
      </c>
      <c r="U46" s="135">
        <f t="shared" si="11"/>
        <v>40.201513341298288</v>
      </c>
      <c r="V46" s="105">
        <f t="shared" si="4"/>
        <v>2010.0756670649143</v>
      </c>
      <c r="W46" s="110">
        <f t="shared" si="12"/>
        <v>14.981481481481481</v>
      </c>
      <c r="X46" s="105">
        <f t="shared" si="5"/>
        <v>749.07407407407402</v>
      </c>
      <c r="Y46" s="105">
        <f t="shared" si="6"/>
        <v>2759.1497411389882</v>
      </c>
      <c r="Z46" s="108">
        <f t="shared" si="2"/>
        <v>100</v>
      </c>
      <c r="AA46" s="109">
        <v>40</v>
      </c>
      <c r="AB46" s="109"/>
      <c r="AC46" s="109">
        <v>4</v>
      </c>
      <c r="AD46" s="109"/>
      <c r="AE46" s="109">
        <v>25</v>
      </c>
      <c r="AF46" s="109">
        <v>25</v>
      </c>
      <c r="AG46" s="134">
        <v>4</v>
      </c>
      <c r="AH46" s="108">
        <v>2</v>
      </c>
      <c r="AI46" s="135">
        <f t="shared" si="13"/>
        <v>34.892519238047178</v>
      </c>
      <c r="AJ46" s="106">
        <f t="shared" si="7"/>
        <v>3489.251923804718</v>
      </c>
      <c r="AK46" s="111">
        <f t="shared" si="14"/>
        <v>13.008956730162735</v>
      </c>
      <c r="AL46" s="106">
        <f t="shared" si="8"/>
        <v>1300.8956730162736</v>
      </c>
      <c r="AM46" s="106">
        <f t="shared" si="9"/>
        <v>4790.1475968209916</v>
      </c>
      <c r="AN46" s="107">
        <f t="shared" si="10"/>
        <v>7549.2973379599798</v>
      </c>
      <c r="AO46" s="134"/>
    </row>
    <row r="47" spans="1:41" s="101" customFormat="1" ht="45" customHeight="1">
      <c r="A47" s="108">
        <v>38</v>
      </c>
      <c r="B47" s="134" t="s">
        <v>49</v>
      </c>
      <c r="C47" s="134">
        <v>3</v>
      </c>
      <c r="D47" s="108" t="s">
        <v>4</v>
      </c>
      <c r="E47" s="108"/>
      <c r="F47" s="274">
        <v>50.84</v>
      </c>
      <c r="G47" s="108"/>
      <c r="H47" s="108" t="s">
        <v>248</v>
      </c>
      <c r="I47" s="108"/>
      <c r="J47" s="108">
        <v>44</v>
      </c>
      <c r="K47" s="108">
        <v>4</v>
      </c>
      <c r="L47" s="134">
        <f t="shared" si="0"/>
        <v>56</v>
      </c>
      <c r="M47" s="109">
        <v>40</v>
      </c>
      <c r="N47" s="109"/>
      <c r="O47" s="109">
        <v>4</v>
      </c>
      <c r="P47" s="109"/>
      <c r="Q47" s="109"/>
      <c r="R47" s="109"/>
      <c r="S47" s="134">
        <v>8</v>
      </c>
      <c r="T47" s="108">
        <v>4</v>
      </c>
      <c r="U47" s="135">
        <f t="shared" si="11"/>
        <v>40.201513341298288</v>
      </c>
      <c r="V47" s="105">
        <f t="shared" si="4"/>
        <v>2251.2847471127043</v>
      </c>
      <c r="W47" s="110">
        <f t="shared" si="12"/>
        <v>14.981481481481481</v>
      </c>
      <c r="X47" s="105">
        <f t="shared" si="5"/>
        <v>838.96296296296293</v>
      </c>
      <c r="Y47" s="105">
        <f t="shared" si="6"/>
        <v>3090.2477100756673</v>
      </c>
      <c r="Z47" s="108">
        <f t="shared" si="2"/>
        <v>81</v>
      </c>
      <c r="AA47" s="109">
        <v>40</v>
      </c>
      <c r="AB47" s="109"/>
      <c r="AC47" s="109">
        <v>4</v>
      </c>
      <c r="AD47" s="109"/>
      <c r="AE47" s="109">
        <v>25</v>
      </c>
      <c r="AF47" s="109"/>
      <c r="AG47" s="134">
        <v>8</v>
      </c>
      <c r="AH47" s="108">
        <v>4</v>
      </c>
      <c r="AI47" s="135">
        <f t="shared" si="13"/>
        <v>34.892519238047178</v>
      </c>
      <c r="AJ47" s="106">
        <f t="shared" si="7"/>
        <v>2826.2940582818214</v>
      </c>
      <c r="AK47" s="111">
        <f t="shared" si="14"/>
        <v>13.008956730162735</v>
      </c>
      <c r="AL47" s="106">
        <f t="shared" si="8"/>
        <v>1053.7254951431814</v>
      </c>
      <c r="AM47" s="106">
        <f t="shared" si="9"/>
        <v>3880.0195534250029</v>
      </c>
      <c r="AN47" s="107">
        <f t="shared" si="10"/>
        <v>6970.2672635006702</v>
      </c>
      <c r="AO47" s="134"/>
    </row>
    <row r="48" spans="1:41" s="101" customFormat="1" ht="45" customHeight="1">
      <c r="A48" s="108">
        <v>39</v>
      </c>
      <c r="B48" s="134" t="s">
        <v>74</v>
      </c>
      <c r="C48" s="134">
        <v>3</v>
      </c>
      <c r="D48" s="108" t="s">
        <v>4</v>
      </c>
      <c r="E48" s="108"/>
      <c r="F48" s="274">
        <v>90.46</v>
      </c>
      <c r="G48" s="108"/>
      <c r="H48" s="108" t="s">
        <v>248</v>
      </c>
      <c r="I48" s="108"/>
      <c r="J48" s="108">
        <v>10</v>
      </c>
      <c r="K48" s="108">
        <v>0</v>
      </c>
      <c r="L48" s="134">
        <f t="shared" si="0"/>
        <v>47</v>
      </c>
      <c r="M48" s="109">
        <v>40</v>
      </c>
      <c r="N48" s="109"/>
      <c r="O48" s="109">
        <v>6</v>
      </c>
      <c r="P48" s="109"/>
      <c r="Q48" s="109"/>
      <c r="R48" s="109"/>
      <c r="S48" s="134">
        <v>1</v>
      </c>
      <c r="T48" s="108"/>
      <c r="U48" s="135">
        <f t="shared" si="11"/>
        <v>40.201513341298288</v>
      </c>
      <c r="V48" s="105">
        <f t="shared" si="4"/>
        <v>1889.4711270410196</v>
      </c>
      <c r="W48" s="110">
        <f t="shared" si="12"/>
        <v>14.981481481481481</v>
      </c>
      <c r="X48" s="105">
        <f t="shared" si="5"/>
        <v>704.12962962962956</v>
      </c>
      <c r="Y48" s="105">
        <f t="shared" si="6"/>
        <v>2593.6007566706494</v>
      </c>
      <c r="Z48" s="108">
        <f t="shared" si="2"/>
        <v>72</v>
      </c>
      <c r="AA48" s="109">
        <v>40</v>
      </c>
      <c r="AB48" s="109"/>
      <c r="AC48" s="109">
        <v>6</v>
      </c>
      <c r="AD48" s="109"/>
      <c r="AE48" s="109">
        <v>25</v>
      </c>
      <c r="AF48" s="109"/>
      <c r="AG48" s="134">
        <v>1</v>
      </c>
      <c r="AH48" s="108"/>
      <c r="AI48" s="135">
        <f t="shared" si="13"/>
        <v>34.892519238047178</v>
      </c>
      <c r="AJ48" s="106">
        <f t="shared" si="7"/>
        <v>2512.2613851393967</v>
      </c>
      <c r="AK48" s="111">
        <f t="shared" si="14"/>
        <v>13.008956730162735</v>
      </c>
      <c r="AL48" s="106">
        <f t="shared" si="8"/>
        <v>936.64488457171694</v>
      </c>
      <c r="AM48" s="106">
        <f t="shared" si="9"/>
        <v>3448.9062697111135</v>
      </c>
      <c r="AN48" s="107">
        <f t="shared" si="10"/>
        <v>6042.5070263817634</v>
      </c>
      <c r="AO48" s="134"/>
    </row>
    <row r="49" spans="1:41" s="101" customFormat="1" ht="45" customHeight="1">
      <c r="A49" s="108">
        <v>40</v>
      </c>
      <c r="B49" s="134" t="s">
        <v>73</v>
      </c>
      <c r="C49" s="134">
        <v>3</v>
      </c>
      <c r="D49" s="108" t="s">
        <v>4</v>
      </c>
      <c r="E49" s="108"/>
      <c r="F49" s="274">
        <v>91.08</v>
      </c>
      <c r="G49" s="108"/>
      <c r="H49" s="108" t="s">
        <v>248</v>
      </c>
      <c r="I49" s="108"/>
      <c r="J49" s="108">
        <v>13</v>
      </c>
      <c r="K49" s="108">
        <v>0</v>
      </c>
      <c r="L49" s="134">
        <f t="shared" si="0"/>
        <v>48</v>
      </c>
      <c r="M49" s="109">
        <v>40</v>
      </c>
      <c r="N49" s="109"/>
      <c r="O49" s="109">
        <v>6</v>
      </c>
      <c r="P49" s="109"/>
      <c r="Q49" s="109"/>
      <c r="R49" s="109"/>
      <c r="S49" s="134">
        <v>2</v>
      </c>
      <c r="T49" s="108"/>
      <c r="U49" s="135">
        <f t="shared" si="11"/>
        <v>40.201513341298288</v>
      </c>
      <c r="V49" s="105">
        <f t="shared" si="4"/>
        <v>1929.6726403823177</v>
      </c>
      <c r="W49" s="110">
        <f t="shared" si="12"/>
        <v>14.981481481481481</v>
      </c>
      <c r="X49" s="105">
        <f t="shared" si="5"/>
        <v>719.11111111111109</v>
      </c>
      <c r="Y49" s="105">
        <f t="shared" si="6"/>
        <v>2648.783751493429</v>
      </c>
      <c r="Z49" s="108">
        <f t="shared" si="2"/>
        <v>73</v>
      </c>
      <c r="AA49" s="109">
        <v>40</v>
      </c>
      <c r="AB49" s="109"/>
      <c r="AC49" s="109">
        <v>6</v>
      </c>
      <c r="AD49" s="109"/>
      <c r="AE49" s="109">
        <v>25</v>
      </c>
      <c r="AF49" s="109"/>
      <c r="AG49" s="134">
        <v>2</v>
      </c>
      <c r="AH49" s="108"/>
      <c r="AI49" s="135">
        <f t="shared" si="13"/>
        <v>34.892519238047178</v>
      </c>
      <c r="AJ49" s="106">
        <f t="shared" si="7"/>
        <v>2547.1539043774442</v>
      </c>
      <c r="AK49" s="111">
        <f t="shared" si="14"/>
        <v>13.008956730162735</v>
      </c>
      <c r="AL49" s="106">
        <f t="shared" si="8"/>
        <v>949.65384130187965</v>
      </c>
      <c r="AM49" s="106">
        <f t="shared" si="9"/>
        <v>3496.8077456793239</v>
      </c>
      <c r="AN49" s="107">
        <f t="shared" si="10"/>
        <v>6145.5914971727525</v>
      </c>
      <c r="AO49" s="134"/>
    </row>
    <row r="50" spans="1:41" s="101" customFormat="1" ht="45" customHeight="1">
      <c r="A50" s="108">
        <v>41</v>
      </c>
      <c r="B50" s="134" t="s">
        <v>99</v>
      </c>
      <c r="C50" s="134">
        <v>3</v>
      </c>
      <c r="D50" s="108" t="s">
        <v>4</v>
      </c>
      <c r="E50" s="108"/>
      <c r="F50" s="274">
        <v>61.15</v>
      </c>
      <c r="G50" s="108"/>
      <c r="H50" s="108" t="s">
        <v>248</v>
      </c>
      <c r="I50" s="108"/>
      <c r="J50" s="108">
        <v>18</v>
      </c>
      <c r="K50" s="108">
        <v>0</v>
      </c>
      <c r="L50" s="134">
        <f t="shared" si="0"/>
        <v>47</v>
      </c>
      <c r="M50" s="109">
        <v>40</v>
      </c>
      <c r="N50" s="109"/>
      <c r="O50" s="109">
        <v>4</v>
      </c>
      <c r="P50" s="109"/>
      <c r="Q50" s="109"/>
      <c r="R50" s="109"/>
      <c r="S50" s="134">
        <v>3</v>
      </c>
      <c r="T50" s="108"/>
      <c r="U50" s="135">
        <f t="shared" si="11"/>
        <v>40.201513341298288</v>
      </c>
      <c r="V50" s="105">
        <f t="shared" si="4"/>
        <v>1889.4711270410196</v>
      </c>
      <c r="W50" s="110">
        <f t="shared" si="12"/>
        <v>14.981481481481481</v>
      </c>
      <c r="X50" s="105">
        <f t="shared" si="5"/>
        <v>704.12962962962956</v>
      </c>
      <c r="Y50" s="105">
        <f t="shared" si="6"/>
        <v>2593.6007566706494</v>
      </c>
      <c r="Z50" s="108">
        <f t="shared" si="2"/>
        <v>72</v>
      </c>
      <c r="AA50" s="109">
        <v>40</v>
      </c>
      <c r="AB50" s="109"/>
      <c r="AC50" s="109">
        <v>4</v>
      </c>
      <c r="AD50" s="109"/>
      <c r="AE50" s="109">
        <v>25</v>
      </c>
      <c r="AF50" s="109"/>
      <c r="AG50" s="134">
        <v>3</v>
      </c>
      <c r="AH50" s="108"/>
      <c r="AI50" s="135">
        <f t="shared" si="13"/>
        <v>34.892519238047178</v>
      </c>
      <c r="AJ50" s="106">
        <f t="shared" si="7"/>
        <v>2512.2613851393967</v>
      </c>
      <c r="AK50" s="111">
        <f t="shared" si="14"/>
        <v>13.008956730162735</v>
      </c>
      <c r="AL50" s="106">
        <f t="shared" si="8"/>
        <v>936.64488457171694</v>
      </c>
      <c r="AM50" s="106">
        <f t="shared" si="9"/>
        <v>3448.9062697111135</v>
      </c>
      <c r="AN50" s="107">
        <f t="shared" si="10"/>
        <v>6042.5070263817634</v>
      </c>
      <c r="AO50" s="134"/>
    </row>
    <row r="51" spans="1:41" s="101" customFormat="1" ht="45" customHeight="1">
      <c r="A51" s="108">
        <v>42</v>
      </c>
      <c r="B51" s="134" t="s">
        <v>90</v>
      </c>
      <c r="C51" s="134">
        <v>3</v>
      </c>
      <c r="D51" s="108" t="s">
        <v>4</v>
      </c>
      <c r="E51" s="108"/>
      <c r="F51" s="274">
        <v>85.04</v>
      </c>
      <c r="G51" s="108"/>
      <c r="H51" s="108" t="s">
        <v>248</v>
      </c>
      <c r="I51" s="108"/>
      <c r="J51" s="108">
        <v>38</v>
      </c>
      <c r="K51" s="108">
        <v>2</v>
      </c>
      <c r="L51" s="134">
        <f t="shared" si="0"/>
        <v>55</v>
      </c>
      <c r="M51" s="109">
        <v>40</v>
      </c>
      <c r="N51" s="109"/>
      <c r="O51" s="109">
        <v>6</v>
      </c>
      <c r="P51" s="109"/>
      <c r="Q51" s="109"/>
      <c r="R51" s="109"/>
      <c r="S51" s="134">
        <v>7</v>
      </c>
      <c r="T51" s="108">
        <v>2</v>
      </c>
      <c r="U51" s="135">
        <f t="shared" si="11"/>
        <v>40.201513341298288</v>
      </c>
      <c r="V51" s="105">
        <f t="shared" si="4"/>
        <v>2211.083233771406</v>
      </c>
      <c r="W51" s="110">
        <f t="shared" si="12"/>
        <v>14.981481481481481</v>
      </c>
      <c r="X51" s="105">
        <f t="shared" si="5"/>
        <v>823.98148148148141</v>
      </c>
      <c r="Y51" s="105">
        <f t="shared" si="6"/>
        <v>3035.0647152528873</v>
      </c>
      <c r="Z51" s="108">
        <f t="shared" si="2"/>
        <v>80</v>
      </c>
      <c r="AA51" s="109">
        <v>40</v>
      </c>
      <c r="AB51" s="109"/>
      <c r="AC51" s="109">
        <v>6</v>
      </c>
      <c r="AD51" s="109"/>
      <c r="AE51" s="109">
        <v>25</v>
      </c>
      <c r="AF51" s="109"/>
      <c r="AG51" s="134">
        <v>7</v>
      </c>
      <c r="AH51" s="108">
        <v>2</v>
      </c>
      <c r="AI51" s="135">
        <f t="shared" si="13"/>
        <v>34.892519238047178</v>
      </c>
      <c r="AJ51" s="106">
        <f t="shared" si="7"/>
        <v>2791.4015390437744</v>
      </c>
      <c r="AK51" s="111">
        <f t="shared" si="14"/>
        <v>13.008956730162735</v>
      </c>
      <c r="AL51" s="106">
        <f t="shared" si="8"/>
        <v>1040.7165384130187</v>
      </c>
      <c r="AM51" s="106">
        <f t="shared" si="9"/>
        <v>3832.1180774567929</v>
      </c>
      <c r="AN51" s="107">
        <f t="shared" si="10"/>
        <v>6867.1827927096801</v>
      </c>
      <c r="AO51" s="134"/>
    </row>
    <row r="52" spans="1:41" s="101" customFormat="1" ht="45" customHeight="1">
      <c r="A52" s="108">
        <v>43</v>
      </c>
      <c r="B52" s="134" t="s">
        <v>98</v>
      </c>
      <c r="C52" s="134">
        <v>3</v>
      </c>
      <c r="D52" s="108" t="s">
        <v>4</v>
      </c>
      <c r="E52" s="108"/>
      <c r="F52" s="274">
        <v>40.840000000000003</v>
      </c>
      <c r="G52" s="108"/>
      <c r="H52" s="108" t="s">
        <v>248</v>
      </c>
      <c r="I52" s="108"/>
      <c r="J52" s="108">
        <v>23</v>
      </c>
      <c r="K52" s="108">
        <v>1</v>
      </c>
      <c r="L52" s="134">
        <f t="shared" si="0"/>
        <v>47</v>
      </c>
      <c r="M52" s="109">
        <v>40</v>
      </c>
      <c r="N52" s="109"/>
      <c r="O52" s="109">
        <v>2</v>
      </c>
      <c r="P52" s="109"/>
      <c r="Q52" s="109"/>
      <c r="R52" s="109"/>
      <c r="S52" s="134">
        <v>4</v>
      </c>
      <c r="T52" s="108">
        <v>1</v>
      </c>
      <c r="U52" s="135">
        <f t="shared" si="11"/>
        <v>40.201513341298288</v>
      </c>
      <c r="V52" s="105">
        <f t="shared" si="4"/>
        <v>1889.4711270410196</v>
      </c>
      <c r="W52" s="110">
        <f t="shared" si="12"/>
        <v>14.981481481481481</v>
      </c>
      <c r="X52" s="105">
        <f t="shared" si="5"/>
        <v>704.12962962962956</v>
      </c>
      <c r="Y52" s="105">
        <f t="shared" si="6"/>
        <v>2593.6007566706494</v>
      </c>
      <c r="Z52" s="108">
        <f t="shared" si="2"/>
        <v>72</v>
      </c>
      <c r="AA52" s="109">
        <v>40</v>
      </c>
      <c r="AB52" s="109"/>
      <c r="AC52" s="109">
        <v>2</v>
      </c>
      <c r="AD52" s="109"/>
      <c r="AE52" s="109">
        <v>25</v>
      </c>
      <c r="AF52" s="109"/>
      <c r="AG52" s="134">
        <v>4</v>
      </c>
      <c r="AH52" s="108">
        <v>1</v>
      </c>
      <c r="AI52" s="135">
        <f t="shared" si="13"/>
        <v>34.892519238047178</v>
      </c>
      <c r="AJ52" s="106">
        <f t="shared" si="7"/>
        <v>2512.2613851393967</v>
      </c>
      <c r="AK52" s="111">
        <f t="shared" si="14"/>
        <v>13.008956730162735</v>
      </c>
      <c r="AL52" s="106">
        <f t="shared" si="8"/>
        <v>936.64488457171694</v>
      </c>
      <c r="AM52" s="106">
        <f t="shared" si="9"/>
        <v>3448.9062697111135</v>
      </c>
      <c r="AN52" s="107">
        <f t="shared" si="10"/>
        <v>6042.5070263817634</v>
      </c>
      <c r="AO52" s="134"/>
    </row>
    <row r="53" spans="1:41" s="101" customFormat="1" ht="45" customHeight="1">
      <c r="A53" s="108">
        <v>44</v>
      </c>
      <c r="B53" s="134" t="s">
        <v>97</v>
      </c>
      <c r="C53" s="134">
        <v>3</v>
      </c>
      <c r="D53" s="108" t="s">
        <v>4</v>
      </c>
      <c r="E53" s="108"/>
      <c r="F53" s="274">
        <v>28.53</v>
      </c>
      <c r="G53" s="108"/>
      <c r="H53" s="108" t="s">
        <v>248</v>
      </c>
      <c r="I53" s="108"/>
      <c r="J53" s="108">
        <v>11</v>
      </c>
      <c r="K53" s="108">
        <v>0</v>
      </c>
      <c r="L53" s="134">
        <f t="shared" si="0"/>
        <v>44</v>
      </c>
      <c r="M53" s="109">
        <v>40</v>
      </c>
      <c r="N53" s="109"/>
      <c r="O53" s="109">
        <v>2</v>
      </c>
      <c r="P53" s="109"/>
      <c r="Q53" s="109"/>
      <c r="R53" s="109"/>
      <c r="S53" s="134">
        <v>2</v>
      </c>
      <c r="T53" s="108"/>
      <c r="U53" s="135">
        <f t="shared" si="11"/>
        <v>40.201513341298288</v>
      </c>
      <c r="V53" s="105">
        <f t="shared" si="4"/>
        <v>1768.8665870171246</v>
      </c>
      <c r="W53" s="110">
        <f t="shared" si="12"/>
        <v>14.981481481481481</v>
      </c>
      <c r="X53" s="105">
        <f t="shared" si="5"/>
        <v>659.18518518518522</v>
      </c>
      <c r="Y53" s="105">
        <f t="shared" si="6"/>
        <v>2428.0517722023096</v>
      </c>
      <c r="Z53" s="108">
        <f t="shared" si="2"/>
        <v>69</v>
      </c>
      <c r="AA53" s="109">
        <v>40</v>
      </c>
      <c r="AB53" s="109"/>
      <c r="AC53" s="109">
        <v>2</v>
      </c>
      <c r="AD53" s="109"/>
      <c r="AE53" s="109">
        <v>25</v>
      </c>
      <c r="AF53" s="109"/>
      <c r="AG53" s="134">
        <v>2</v>
      </c>
      <c r="AH53" s="108"/>
      <c r="AI53" s="135">
        <f t="shared" si="13"/>
        <v>34.892519238047178</v>
      </c>
      <c r="AJ53" s="106">
        <f t="shared" si="7"/>
        <v>2407.5838274252551</v>
      </c>
      <c r="AK53" s="111">
        <f t="shared" si="14"/>
        <v>13.008956730162735</v>
      </c>
      <c r="AL53" s="106">
        <f t="shared" si="8"/>
        <v>897.6180143812287</v>
      </c>
      <c r="AM53" s="106">
        <f t="shared" si="9"/>
        <v>3305.2018418064836</v>
      </c>
      <c r="AN53" s="107">
        <f t="shared" si="10"/>
        <v>5733.2536140087932</v>
      </c>
      <c r="AO53" s="134"/>
    </row>
    <row r="54" spans="1:41" s="101" customFormat="1" ht="45" customHeight="1">
      <c r="A54" s="108">
        <v>45</v>
      </c>
      <c r="B54" s="134" t="s">
        <v>91</v>
      </c>
      <c r="C54" s="134">
        <v>3</v>
      </c>
      <c r="D54" s="108" t="s">
        <v>4</v>
      </c>
      <c r="E54" s="108"/>
      <c r="F54" s="274">
        <v>76.69</v>
      </c>
      <c r="G54" s="108"/>
      <c r="H54" s="108" t="s">
        <v>248</v>
      </c>
      <c r="I54" s="108"/>
      <c r="J54" s="108">
        <v>38</v>
      </c>
      <c r="K54" s="108">
        <v>0</v>
      </c>
      <c r="L54" s="134">
        <f t="shared" si="0"/>
        <v>51</v>
      </c>
      <c r="M54" s="109">
        <v>40</v>
      </c>
      <c r="N54" s="109"/>
      <c r="O54" s="109">
        <v>4</v>
      </c>
      <c r="P54" s="109"/>
      <c r="Q54" s="109"/>
      <c r="R54" s="109"/>
      <c r="S54" s="134">
        <v>7</v>
      </c>
      <c r="T54" s="108"/>
      <c r="U54" s="135">
        <f t="shared" si="11"/>
        <v>40.201513341298288</v>
      </c>
      <c r="V54" s="105">
        <f t="shared" si="4"/>
        <v>2050.2771804062127</v>
      </c>
      <c r="W54" s="110">
        <f t="shared" si="12"/>
        <v>14.981481481481481</v>
      </c>
      <c r="X54" s="105">
        <f t="shared" si="5"/>
        <v>764.05555555555554</v>
      </c>
      <c r="Y54" s="105">
        <f t="shared" si="6"/>
        <v>2814.3327359617683</v>
      </c>
      <c r="Z54" s="108">
        <f t="shared" si="2"/>
        <v>76</v>
      </c>
      <c r="AA54" s="109">
        <v>40</v>
      </c>
      <c r="AB54" s="109"/>
      <c r="AC54" s="109">
        <v>4</v>
      </c>
      <c r="AD54" s="109"/>
      <c r="AE54" s="109">
        <v>25</v>
      </c>
      <c r="AF54" s="109"/>
      <c r="AG54" s="134">
        <v>7</v>
      </c>
      <c r="AH54" s="108"/>
      <c r="AI54" s="135">
        <f t="shared" si="13"/>
        <v>34.892519238047178</v>
      </c>
      <c r="AJ54" s="106">
        <f t="shared" si="7"/>
        <v>2651.8314620915858</v>
      </c>
      <c r="AK54" s="111">
        <f t="shared" si="14"/>
        <v>13.008956730162735</v>
      </c>
      <c r="AL54" s="106">
        <f t="shared" si="8"/>
        <v>988.68071149236789</v>
      </c>
      <c r="AM54" s="106">
        <f t="shared" si="9"/>
        <v>3640.5121735839539</v>
      </c>
      <c r="AN54" s="107">
        <f t="shared" si="10"/>
        <v>6454.8449095457217</v>
      </c>
      <c r="AO54" s="134"/>
    </row>
    <row r="55" spans="1:41" s="101" customFormat="1" ht="45" customHeight="1">
      <c r="A55" s="108">
        <v>46</v>
      </c>
      <c r="B55" s="134" t="s">
        <v>93</v>
      </c>
      <c r="C55" s="134">
        <v>3</v>
      </c>
      <c r="D55" s="108" t="s">
        <v>4</v>
      </c>
      <c r="E55" s="108"/>
      <c r="F55" s="274">
        <v>82.91</v>
      </c>
      <c r="G55" s="108"/>
      <c r="H55" s="108" t="s">
        <v>248</v>
      </c>
      <c r="I55" s="108"/>
      <c r="J55" s="108">
        <v>26</v>
      </c>
      <c r="K55" s="108">
        <v>2</v>
      </c>
      <c r="L55" s="134">
        <f t="shared" si="0"/>
        <v>53</v>
      </c>
      <c r="M55" s="109">
        <v>40</v>
      </c>
      <c r="N55" s="109"/>
      <c r="O55" s="109">
        <v>6</v>
      </c>
      <c r="P55" s="109"/>
      <c r="Q55" s="109"/>
      <c r="R55" s="109"/>
      <c r="S55" s="134">
        <v>5</v>
      </c>
      <c r="T55" s="108">
        <v>2</v>
      </c>
      <c r="U55" s="135">
        <f t="shared" si="11"/>
        <v>40.201513341298288</v>
      </c>
      <c r="V55" s="105">
        <f t="shared" si="4"/>
        <v>2130.6802070888093</v>
      </c>
      <c r="W55" s="110">
        <f t="shared" si="12"/>
        <v>14.981481481481481</v>
      </c>
      <c r="X55" s="105">
        <f t="shared" si="5"/>
        <v>794.01851851851848</v>
      </c>
      <c r="Y55" s="105">
        <f t="shared" si="6"/>
        <v>2924.698725607328</v>
      </c>
      <c r="Z55" s="108">
        <f t="shared" si="2"/>
        <v>78</v>
      </c>
      <c r="AA55" s="109">
        <v>40</v>
      </c>
      <c r="AB55" s="109"/>
      <c r="AC55" s="109">
        <v>6</v>
      </c>
      <c r="AD55" s="109"/>
      <c r="AE55" s="109">
        <v>25</v>
      </c>
      <c r="AF55" s="109"/>
      <c r="AG55" s="134">
        <v>5</v>
      </c>
      <c r="AH55" s="108">
        <v>2</v>
      </c>
      <c r="AI55" s="135">
        <f t="shared" si="13"/>
        <v>34.892519238047178</v>
      </c>
      <c r="AJ55" s="106">
        <f t="shared" si="7"/>
        <v>2721.6165005676799</v>
      </c>
      <c r="AK55" s="111">
        <f t="shared" si="14"/>
        <v>13.008956730162735</v>
      </c>
      <c r="AL55" s="106">
        <f t="shared" si="8"/>
        <v>1014.6986249526933</v>
      </c>
      <c r="AM55" s="106">
        <f t="shared" si="9"/>
        <v>3736.3151255203729</v>
      </c>
      <c r="AN55" s="107">
        <f t="shared" si="10"/>
        <v>6661.0138511277009</v>
      </c>
      <c r="AO55" s="134"/>
    </row>
    <row r="56" spans="1:41" s="101" customFormat="1" ht="45" customHeight="1">
      <c r="A56" s="108">
        <v>47</v>
      </c>
      <c r="B56" s="134" t="s">
        <v>106</v>
      </c>
      <c r="C56" s="134">
        <v>3</v>
      </c>
      <c r="D56" s="108" t="s">
        <v>4</v>
      </c>
      <c r="E56" s="108"/>
      <c r="F56" s="274">
        <v>59.04</v>
      </c>
      <c r="G56" s="108"/>
      <c r="H56" s="108" t="s">
        <v>248</v>
      </c>
      <c r="I56" s="108"/>
      <c r="J56" s="108">
        <v>42</v>
      </c>
      <c r="K56" s="108">
        <v>4</v>
      </c>
      <c r="L56" s="134">
        <f t="shared" si="0"/>
        <v>56</v>
      </c>
      <c r="M56" s="109">
        <v>40</v>
      </c>
      <c r="N56" s="109"/>
      <c r="O56" s="109">
        <v>4</v>
      </c>
      <c r="P56" s="109"/>
      <c r="Q56" s="109"/>
      <c r="R56" s="109"/>
      <c r="S56" s="134">
        <v>8</v>
      </c>
      <c r="T56" s="108">
        <v>4</v>
      </c>
      <c r="U56" s="135">
        <f t="shared" si="11"/>
        <v>40.201513341298288</v>
      </c>
      <c r="V56" s="105">
        <f t="shared" si="4"/>
        <v>2251.2847471127043</v>
      </c>
      <c r="W56" s="110">
        <f t="shared" si="12"/>
        <v>14.981481481481481</v>
      </c>
      <c r="X56" s="105">
        <f t="shared" si="5"/>
        <v>838.96296296296293</v>
      </c>
      <c r="Y56" s="105">
        <f t="shared" si="6"/>
        <v>3090.2477100756673</v>
      </c>
      <c r="Z56" s="108">
        <f t="shared" si="2"/>
        <v>81</v>
      </c>
      <c r="AA56" s="109">
        <v>40</v>
      </c>
      <c r="AB56" s="109"/>
      <c r="AC56" s="109">
        <v>4</v>
      </c>
      <c r="AD56" s="109"/>
      <c r="AE56" s="109">
        <v>25</v>
      </c>
      <c r="AF56" s="109"/>
      <c r="AG56" s="134">
        <v>8</v>
      </c>
      <c r="AH56" s="108">
        <v>4</v>
      </c>
      <c r="AI56" s="135">
        <f t="shared" si="13"/>
        <v>34.892519238047178</v>
      </c>
      <c r="AJ56" s="106">
        <f t="shared" si="7"/>
        <v>2826.2940582818214</v>
      </c>
      <c r="AK56" s="111">
        <f t="shared" si="14"/>
        <v>13.008956730162735</v>
      </c>
      <c r="AL56" s="106">
        <f t="shared" si="8"/>
        <v>1053.7254951431814</v>
      </c>
      <c r="AM56" s="106">
        <f t="shared" si="9"/>
        <v>3880.0195534250029</v>
      </c>
      <c r="AN56" s="107">
        <f t="shared" si="10"/>
        <v>6970.2672635006702</v>
      </c>
      <c r="AO56" s="134"/>
    </row>
    <row r="57" spans="1:41" s="101" customFormat="1" ht="45" customHeight="1">
      <c r="A57" s="108">
        <v>48</v>
      </c>
      <c r="B57" s="134" t="s">
        <v>89</v>
      </c>
      <c r="C57" s="134">
        <v>3</v>
      </c>
      <c r="D57" s="108" t="s">
        <v>4</v>
      </c>
      <c r="E57" s="108"/>
      <c r="F57" s="274">
        <v>64.02</v>
      </c>
      <c r="G57" s="108"/>
      <c r="H57" s="108"/>
      <c r="I57" s="108"/>
      <c r="J57" s="108">
        <v>36</v>
      </c>
      <c r="K57" s="108">
        <v>5</v>
      </c>
      <c r="L57" s="134">
        <f t="shared" si="0"/>
        <v>56</v>
      </c>
      <c r="M57" s="109">
        <v>40</v>
      </c>
      <c r="N57" s="109"/>
      <c r="O57" s="109">
        <v>4</v>
      </c>
      <c r="P57" s="109"/>
      <c r="Q57" s="109"/>
      <c r="R57" s="109"/>
      <c r="S57" s="134">
        <v>7</v>
      </c>
      <c r="T57" s="108">
        <v>5</v>
      </c>
      <c r="U57" s="135">
        <f t="shared" si="11"/>
        <v>40.201513341298288</v>
      </c>
      <c r="V57" s="105">
        <f t="shared" si="4"/>
        <v>2251.2847471127043</v>
      </c>
      <c r="W57" s="110">
        <f t="shared" si="12"/>
        <v>14.981481481481481</v>
      </c>
      <c r="X57" s="105">
        <f t="shared" si="5"/>
        <v>838.96296296296293</v>
      </c>
      <c r="Y57" s="105">
        <f t="shared" si="6"/>
        <v>3090.2477100756673</v>
      </c>
      <c r="Z57" s="108">
        <f t="shared" si="2"/>
        <v>56</v>
      </c>
      <c r="AA57" s="109">
        <v>40</v>
      </c>
      <c r="AB57" s="109"/>
      <c r="AC57" s="109">
        <v>4</v>
      </c>
      <c r="AD57" s="109"/>
      <c r="AE57" s="109"/>
      <c r="AF57" s="109"/>
      <c r="AG57" s="134">
        <v>7</v>
      </c>
      <c r="AH57" s="108">
        <v>5</v>
      </c>
      <c r="AI57" s="135">
        <f t="shared" si="13"/>
        <v>34.892519238047178</v>
      </c>
      <c r="AJ57" s="106">
        <f t="shared" si="7"/>
        <v>1953.9810773306419</v>
      </c>
      <c r="AK57" s="111">
        <f t="shared" si="14"/>
        <v>13.008956730162735</v>
      </c>
      <c r="AL57" s="106">
        <f t="shared" si="8"/>
        <v>728.50157688911315</v>
      </c>
      <c r="AM57" s="106">
        <f t="shared" si="9"/>
        <v>2682.4826542197552</v>
      </c>
      <c r="AN57" s="107">
        <f t="shared" si="10"/>
        <v>5772.730364295423</v>
      </c>
      <c r="AO57" s="134"/>
    </row>
    <row r="58" spans="1:41" s="101" customFormat="1" ht="45" customHeight="1">
      <c r="A58" s="108">
        <v>49</v>
      </c>
      <c r="B58" s="134" t="s">
        <v>105</v>
      </c>
      <c r="C58" s="134">
        <v>3</v>
      </c>
      <c r="D58" s="108" t="s">
        <v>4</v>
      </c>
      <c r="E58" s="108"/>
      <c r="F58" s="274">
        <v>0</v>
      </c>
      <c r="G58" s="108"/>
      <c r="H58" s="108" t="s">
        <v>248</v>
      </c>
      <c r="I58" s="108" t="s">
        <v>248</v>
      </c>
      <c r="J58" s="108">
        <v>28</v>
      </c>
      <c r="K58" s="108">
        <v>0</v>
      </c>
      <c r="L58" s="134">
        <f t="shared" si="0"/>
        <v>47</v>
      </c>
      <c r="M58" s="109">
        <v>40</v>
      </c>
      <c r="N58" s="109"/>
      <c r="O58" s="109">
        <v>2</v>
      </c>
      <c r="P58" s="109"/>
      <c r="Q58" s="109"/>
      <c r="R58" s="109"/>
      <c r="S58" s="134">
        <v>5</v>
      </c>
      <c r="T58" s="108"/>
      <c r="U58" s="135">
        <f t="shared" si="11"/>
        <v>40.201513341298288</v>
      </c>
      <c r="V58" s="105">
        <f t="shared" si="4"/>
        <v>1889.4711270410196</v>
      </c>
      <c r="W58" s="110">
        <f t="shared" si="12"/>
        <v>14.981481481481481</v>
      </c>
      <c r="X58" s="105">
        <f t="shared" si="5"/>
        <v>704.12962962962956</v>
      </c>
      <c r="Y58" s="105">
        <f t="shared" si="6"/>
        <v>2593.6007566706494</v>
      </c>
      <c r="Z58" s="108">
        <f t="shared" si="2"/>
        <v>97</v>
      </c>
      <c r="AA58" s="109">
        <v>40</v>
      </c>
      <c r="AB58" s="109"/>
      <c r="AC58" s="109">
        <v>2</v>
      </c>
      <c r="AD58" s="109"/>
      <c r="AE58" s="109">
        <v>25</v>
      </c>
      <c r="AF58" s="109">
        <v>25</v>
      </c>
      <c r="AG58" s="134">
        <v>5</v>
      </c>
      <c r="AH58" s="108"/>
      <c r="AI58" s="135">
        <f t="shared" si="13"/>
        <v>34.892519238047178</v>
      </c>
      <c r="AJ58" s="106">
        <f t="shared" si="7"/>
        <v>3384.5743660905764</v>
      </c>
      <c r="AK58" s="111">
        <f t="shared" si="14"/>
        <v>13.008956730162735</v>
      </c>
      <c r="AL58" s="106">
        <f t="shared" si="8"/>
        <v>1261.8688028257852</v>
      </c>
      <c r="AM58" s="106">
        <f t="shared" si="9"/>
        <v>4646.4431689163612</v>
      </c>
      <c r="AN58" s="107">
        <f t="shared" si="10"/>
        <v>7240.0439255870106</v>
      </c>
      <c r="AO58" s="134"/>
    </row>
    <row r="59" spans="1:41" s="101" customFormat="1" ht="45" customHeight="1">
      <c r="A59" s="108">
        <v>50</v>
      </c>
      <c r="B59" s="134" t="s">
        <v>80</v>
      </c>
      <c r="C59" s="134">
        <v>3</v>
      </c>
      <c r="D59" s="108" t="s">
        <v>4</v>
      </c>
      <c r="E59" s="108"/>
      <c r="F59" s="274">
        <v>94.36</v>
      </c>
      <c r="G59" s="108"/>
      <c r="H59" s="108" t="s">
        <v>248</v>
      </c>
      <c r="I59" s="108"/>
      <c r="J59" s="108">
        <v>12</v>
      </c>
      <c r="K59" s="108">
        <v>0</v>
      </c>
      <c r="L59" s="134">
        <f t="shared" si="0"/>
        <v>48</v>
      </c>
      <c r="M59" s="109">
        <v>40</v>
      </c>
      <c r="N59" s="109"/>
      <c r="O59" s="109">
        <v>6</v>
      </c>
      <c r="P59" s="109"/>
      <c r="Q59" s="109"/>
      <c r="R59" s="109"/>
      <c r="S59" s="134">
        <v>2</v>
      </c>
      <c r="T59" s="108"/>
      <c r="U59" s="135">
        <f t="shared" si="11"/>
        <v>40.201513341298288</v>
      </c>
      <c r="V59" s="105">
        <f t="shared" si="4"/>
        <v>1929.6726403823177</v>
      </c>
      <c r="W59" s="110">
        <f t="shared" si="12"/>
        <v>14.981481481481481</v>
      </c>
      <c r="X59" s="105">
        <f t="shared" si="5"/>
        <v>719.11111111111109</v>
      </c>
      <c r="Y59" s="105">
        <f t="shared" si="6"/>
        <v>2648.783751493429</v>
      </c>
      <c r="Z59" s="108">
        <f t="shared" si="2"/>
        <v>73</v>
      </c>
      <c r="AA59" s="109">
        <v>40</v>
      </c>
      <c r="AB59" s="109"/>
      <c r="AC59" s="109">
        <v>6</v>
      </c>
      <c r="AD59" s="109"/>
      <c r="AE59" s="109">
        <v>25</v>
      </c>
      <c r="AF59" s="109"/>
      <c r="AG59" s="134">
        <v>2</v>
      </c>
      <c r="AH59" s="108"/>
      <c r="AI59" s="135">
        <f t="shared" si="13"/>
        <v>34.892519238047178</v>
      </c>
      <c r="AJ59" s="106">
        <f t="shared" si="7"/>
        <v>2547.1539043774442</v>
      </c>
      <c r="AK59" s="111">
        <f t="shared" si="14"/>
        <v>13.008956730162735</v>
      </c>
      <c r="AL59" s="106">
        <f t="shared" si="8"/>
        <v>949.65384130187965</v>
      </c>
      <c r="AM59" s="106">
        <f t="shared" si="9"/>
        <v>3496.8077456793239</v>
      </c>
      <c r="AN59" s="107">
        <f t="shared" si="10"/>
        <v>6145.5914971727525</v>
      </c>
      <c r="AO59" s="134"/>
    </row>
    <row r="60" spans="1:41" s="101" customFormat="1" ht="45" customHeight="1">
      <c r="A60" s="108">
        <v>51</v>
      </c>
      <c r="B60" s="134" t="s">
        <v>71</v>
      </c>
      <c r="C60" s="134">
        <v>3</v>
      </c>
      <c r="D60" s="108" t="s">
        <v>4</v>
      </c>
      <c r="E60" s="108"/>
      <c r="F60" s="274">
        <v>68.27</v>
      </c>
      <c r="G60" s="108"/>
      <c r="H60" s="108" t="s">
        <v>248</v>
      </c>
      <c r="I60" s="108" t="s">
        <v>248</v>
      </c>
      <c r="J60" s="108">
        <v>23</v>
      </c>
      <c r="K60" s="108">
        <v>0</v>
      </c>
      <c r="L60" s="134">
        <f t="shared" si="0"/>
        <v>48</v>
      </c>
      <c r="M60" s="109">
        <v>40</v>
      </c>
      <c r="N60" s="109"/>
      <c r="O60" s="109">
        <v>4</v>
      </c>
      <c r="P60" s="109"/>
      <c r="Q60" s="109"/>
      <c r="R60" s="109"/>
      <c r="S60" s="134">
        <v>4</v>
      </c>
      <c r="T60" s="108"/>
      <c r="U60" s="135">
        <f t="shared" si="11"/>
        <v>40.201513341298288</v>
      </c>
      <c r="V60" s="105">
        <f t="shared" si="4"/>
        <v>1929.6726403823177</v>
      </c>
      <c r="W60" s="110">
        <f t="shared" si="12"/>
        <v>14.981481481481481</v>
      </c>
      <c r="X60" s="105">
        <f t="shared" si="5"/>
        <v>719.11111111111109</v>
      </c>
      <c r="Y60" s="105">
        <f t="shared" si="6"/>
        <v>2648.783751493429</v>
      </c>
      <c r="Z60" s="108">
        <f t="shared" si="2"/>
        <v>98</v>
      </c>
      <c r="AA60" s="109">
        <v>40</v>
      </c>
      <c r="AB60" s="109"/>
      <c r="AC60" s="109">
        <v>4</v>
      </c>
      <c r="AD60" s="109"/>
      <c r="AE60" s="109">
        <v>25</v>
      </c>
      <c r="AF60" s="109">
        <v>25</v>
      </c>
      <c r="AG60" s="134">
        <v>4</v>
      </c>
      <c r="AH60" s="108"/>
      <c r="AI60" s="135">
        <f t="shared" si="13"/>
        <v>34.892519238047178</v>
      </c>
      <c r="AJ60" s="106">
        <f t="shared" si="7"/>
        <v>3419.4668853286234</v>
      </c>
      <c r="AK60" s="111">
        <f t="shared" si="14"/>
        <v>13.008956730162735</v>
      </c>
      <c r="AL60" s="106">
        <f t="shared" si="8"/>
        <v>1274.8777595559479</v>
      </c>
      <c r="AM60" s="106">
        <f t="shared" si="9"/>
        <v>4694.3446448845716</v>
      </c>
      <c r="AN60" s="107">
        <f t="shared" si="10"/>
        <v>7343.1283963780006</v>
      </c>
      <c r="AO60" s="134"/>
    </row>
    <row r="61" spans="1:41" s="101" customFormat="1" ht="45" customHeight="1">
      <c r="A61" s="108">
        <v>52</v>
      </c>
      <c r="B61" s="134" t="s">
        <v>81</v>
      </c>
      <c r="C61" s="134">
        <v>3</v>
      </c>
      <c r="D61" s="108" t="s">
        <v>4</v>
      </c>
      <c r="E61" s="108"/>
      <c r="F61" s="274">
        <v>82.76</v>
      </c>
      <c r="G61" s="108"/>
      <c r="H61" s="108" t="s">
        <v>248</v>
      </c>
      <c r="I61" s="108" t="s">
        <v>248</v>
      </c>
      <c r="J61" s="108">
        <v>12</v>
      </c>
      <c r="K61" s="108">
        <v>1</v>
      </c>
      <c r="L61" s="134">
        <f t="shared" si="0"/>
        <v>49</v>
      </c>
      <c r="M61" s="109">
        <v>40</v>
      </c>
      <c r="N61" s="109"/>
      <c r="O61" s="109">
        <v>6</v>
      </c>
      <c r="P61" s="109"/>
      <c r="Q61" s="109"/>
      <c r="R61" s="109"/>
      <c r="S61" s="134">
        <v>2</v>
      </c>
      <c r="T61" s="108">
        <v>1</v>
      </c>
      <c r="U61" s="135">
        <f t="shared" si="11"/>
        <v>40.201513341298288</v>
      </c>
      <c r="V61" s="105">
        <f t="shared" si="4"/>
        <v>1969.874153723616</v>
      </c>
      <c r="W61" s="110">
        <f t="shared" si="12"/>
        <v>14.981481481481481</v>
      </c>
      <c r="X61" s="105">
        <f t="shared" si="5"/>
        <v>734.09259259259261</v>
      </c>
      <c r="Y61" s="105">
        <f t="shared" si="6"/>
        <v>2703.9667463162086</v>
      </c>
      <c r="Z61" s="108">
        <f t="shared" si="2"/>
        <v>99</v>
      </c>
      <c r="AA61" s="109">
        <v>40</v>
      </c>
      <c r="AB61" s="109"/>
      <c r="AC61" s="109">
        <v>6</v>
      </c>
      <c r="AD61" s="109"/>
      <c r="AE61" s="109">
        <v>25</v>
      </c>
      <c r="AF61" s="109">
        <v>25</v>
      </c>
      <c r="AG61" s="134">
        <v>2</v>
      </c>
      <c r="AH61" s="108">
        <v>1</v>
      </c>
      <c r="AI61" s="135">
        <f t="shared" si="13"/>
        <v>34.892519238047178</v>
      </c>
      <c r="AJ61" s="106">
        <f t="shared" si="7"/>
        <v>3454.3594045666705</v>
      </c>
      <c r="AK61" s="111">
        <f t="shared" si="14"/>
        <v>13.008956730162735</v>
      </c>
      <c r="AL61" s="106">
        <f t="shared" si="8"/>
        <v>1287.8867162861109</v>
      </c>
      <c r="AM61" s="106">
        <f t="shared" si="9"/>
        <v>4742.2461208527811</v>
      </c>
      <c r="AN61" s="107">
        <f t="shared" si="10"/>
        <v>7446.2128671689898</v>
      </c>
      <c r="AO61" s="134"/>
    </row>
    <row r="62" spans="1:41" s="101" customFormat="1" ht="45" customHeight="1">
      <c r="A62" s="108">
        <v>53</v>
      </c>
      <c r="B62" s="134" t="s">
        <v>85</v>
      </c>
      <c r="C62" s="134">
        <v>3</v>
      </c>
      <c r="D62" s="108" t="s">
        <v>4</v>
      </c>
      <c r="E62" s="108"/>
      <c r="F62" s="274">
        <v>89.5</v>
      </c>
      <c r="G62" s="108"/>
      <c r="H62" s="108" t="s">
        <v>248</v>
      </c>
      <c r="I62" s="108"/>
      <c r="J62" s="108">
        <v>25</v>
      </c>
      <c r="K62" s="108">
        <v>0</v>
      </c>
      <c r="L62" s="134">
        <f t="shared" si="0"/>
        <v>50</v>
      </c>
      <c r="M62" s="109">
        <v>40</v>
      </c>
      <c r="N62" s="109"/>
      <c r="O62" s="109">
        <v>6</v>
      </c>
      <c r="P62" s="109"/>
      <c r="Q62" s="109"/>
      <c r="R62" s="109"/>
      <c r="S62" s="134">
        <v>4</v>
      </c>
      <c r="T62" s="108"/>
      <c r="U62" s="135">
        <f t="shared" si="11"/>
        <v>40.201513341298288</v>
      </c>
      <c r="V62" s="105">
        <f t="shared" si="4"/>
        <v>2010.0756670649143</v>
      </c>
      <c r="W62" s="110">
        <f t="shared" si="12"/>
        <v>14.981481481481481</v>
      </c>
      <c r="X62" s="105">
        <f t="shared" si="5"/>
        <v>749.07407407407402</v>
      </c>
      <c r="Y62" s="105">
        <f t="shared" si="6"/>
        <v>2759.1497411389882</v>
      </c>
      <c r="Z62" s="108">
        <f t="shared" si="2"/>
        <v>75</v>
      </c>
      <c r="AA62" s="109">
        <v>40</v>
      </c>
      <c r="AB62" s="109"/>
      <c r="AC62" s="109">
        <v>6</v>
      </c>
      <c r="AD62" s="109"/>
      <c r="AE62" s="109">
        <v>25</v>
      </c>
      <c r="AF62" s="109"/>
      <c r="AG62" s="134">
        <v>4</v>
      </c>
      <c r="AH62" s="108"/>
      <c r="AI62" s="135">
        <f t="shared" si="13"/>
        <v>34.892519238047178</v>
      </c>
      <c r="AJ62" s="106">
        <f t="shared" si="7"/>
        <v>2616.9389428535383</v>
      </c>
      <c r="AK62" s="111">
        <f t="shared" si="14"/>
        <v>13.008956730162735</v>
      </c>
      <c r="AL62" s="106">
        <f t="shared" si="8"/>
        <v>975.67175476220518</v>
      </c>
      <c r="AM62" s="106">
        <f t="shared" si="9"/>
        <v>3592.6106976157434</v>
      </c>
      <c r="AN62" s="107">
        <f t="shared" si="10"/>
        <v>6351.7604387547317</v>
      </c>
      <c r="AO62" s="134"/>
    </row>
    <row r="63" spans="1:41" s="101" customFormat="1" ht="45" customHeight="1">
      <c r="A63" s="108">
        <v>54</v>
      </c>
      <c r="B63" s="134" t="s">
        <v>86</v>
      </c>
      <c r="C63" s="134">
        <v>3</v>
      </c>
      <c r="D63" s="108" t="s">
        <v>4</v>
      </c>
      <c r="E63" s="108"/>
      <c r="F63" s="274">
        <v>85.97</v>
      </c>
      <c r="G63" s="108"/>
      <c r="H63" s="108" t="s">
        <v>248</v>
      </c>
      <c r="I63" s="108" t="s">
        <v>248</v>
      </c>
      <c r="J63" s="108">
        <v>25</v>
      </c>
      <c r="K63" s="108">
        <v>0</v>
      </c>
      <c r="L63" s="134">
        <f t="shared" si="0"/>
        <v>50</v>
      </c>
      <c r="M63" s="109">
        <v>40</v>
      </c>
      <c r="N63" s="109"/>
      <c r="O63" s="109">
        <v>6</v>
      </c>
      <c r="P63" s="109"/>
      <c r="Q63" s="109"/>
      <c r="R63" s="109"/>
      <c r="S63" s="134">
        <v>4</v>
      </c>
      <c r="T63" s="108"/>
      <c r="U63" s="135">
        <f t="shared" si="11"/>
        <v>40.201513341298288</v>
      </c>
      <c r="V63" s="105">
        <f t="shared" si="4"/>
        <v>2010.0756670649143</v>
      </c>
      <c r="W63" s="110">
        <f t="shared" si="12"/>
        <v>14.981481481481481</v>
      </c>
      <c r="X63" s="105">
        <f t="shared" si="5"/>
        <v>749.07407407407402</v>
      </c>
      <c r="Y63" s="105">
        <f t="shared" si="6"/>
        <v>2759.1497411389882</v>
      </c>
      <c r="Z63" s="108">
        <f t="shared" si="2"/>
        <v>100</v>
      </c>
      <c r="AA63" s="109">
        <v>40</v>
      </c>
      <c r="AB63" s="109"/>
      <c r="AC63" s="109">
        <v>6</v>
      </c>
      <c r="AD63" s="109"/>
      <c r="AE63" s="109">
        <v>25</v>
      </c>
      <c r="AF63" s="109">
        <v>25</v>
      </c>
      <c r="AG63" s="134">
        <v>4</v>
      </c>
      <c r="AH63" s="108"/>
      <c r="AI63" s="135">
        <f t="shared" si="13"/>
        <v>34.892519238047178</v>
      </c>
      <c r="AJ63" s="106">
        <f t="shared" si="7"/>
        <v>3489.251923804718</v>
      </c>
      <c r="AK63" s="111">
        <f t="shared" si="14"/>
        <v>13.008956730162735</v>
      </c>
      <c r="AL63" s="106">
        <f t="shared" si="8"/>
        <v>1300.8956730162736</v>
      </c>
      <c r="AM63" s="106">
        <f t="shared" si="9"/>
        <v>4790.1475968209916</v>
      </c>
      <c r="AN63" s="107">
        <f t="shared" si="10"/>
        <v>7549.2973379599798</v>
      </c>
      <c r="AO63" s="134"/>
    </row>
    <row r="64" spans="1:41" s="101" customFormat="1" ht="45" customHeight="1">
      <c r="A64" s="108">
        <v>55</v>
      </c>
      <c r="B64" s="134" t="s">
        <v>88</v>
      </c>
      <c r="C64" s="134">
        <v>3</v>
      </c>
      <c r="D64" s="108" t="s">
        <v>4</v>
      </c>
      <c r="E64" s="108"/>
      <c r="F64" s="274">
        <v>27.14</v>
      </c>
      <c r="G64" s="108"/>
      <c r="H64" s="108" t="s">
        <v>248</v>
      </c>
      <c r="I64" s="108"/>
      <c r="J64" s="108">
        <v>12</v>
      </c>
      <c r="K64" s="108">
        <v>0</v>
      </c>
      <c r="L64" s="134">
        <f t="shared" si="0"/>
        <v>44</v>
      </c>
      <c r="M64" s="109">
        <v>40</v>
      </c>
      <c r="N64" s="109"/>
      <c r="O64" s="109">
        <v>2</v>
      </c>
      <c r="P64" s="109"/>
      <c r="Q64" s="109"/>
      <c r="R64" s="109"/>
      <c r="S64" s="134">
        <v>2</v>
      </c>
      <c r="T64" s="108"/>
      <c r="U64" s="135">
        <f t="shared" si="11"/>
        <v>40.201513341298288</v>
      </c>
      <c r="V64" s="105">
        <f t="shared" si="4"/>
        <v>1768.8665870171246</v>
      </c>
      <c r="W64" s="110">
        <f t="shared" si="12"/>
        <v>14.981481481481481</v>
      </c>
      <c r="X64" s="105">
        <f t="shared" si="5"/>
        <v>659.18518518518522</v>
      </c>
      <c r="Y64" s="105">
        <f t="shared" si="6"/>
        <v>2428.0517722023096</v>
      </c>
      <c r="Z64" s="108">
        <f t="shared" si="2"/>
        <v>69</v>
      </c>
      <c r="AA64" s="109">
        <v>40</v>
      </c>
      <c r="AB64" s="109"/>
      <c r="AC64" s="109">
        <v>2</v>
      </c>
      <c r="AD64" s="109"/>
      <c r="AE64" s="109">
        <v>25</v>
      </c>
      <c r="AF64" s="109"/>
      <c r="AG64" s="134">
        <v>2</v>
      </c>
      <c r="AH64" s="108"/>
      <c r="AI64" s="135">
        <f t="shared" si="13"/>
        <v>34.892519238047178</v>
      </c>
      <c r="AJ64" s="106">
        <f t="shared" si="7"/>
        <v>2407.5838274252551</v>
      </c>
      <c r="AK64" s="111">
        <f t="shared" si="14"/>
        <v>13.008956730162735</v>
      </c>
      <c r="AL64" s="106">
        <f t="shared" si="8"/>
        <v>897.6180143812287</v>
      </c>
      <c r="AM64" s="106">
        <f t="shared" si="9"/>
        <v>3305.2018418064836</v>
      </c>
      <c r="AN64" s="107">
        <f t="shared" si="10"/>
        <v>5733.2536140087932</v>
      </c>
      <c r="AO64" s="134"/>
    </row>
    <row r="65" spans="1:41" s="101" customFormat="1" ht="45" customHeight="1">
      <c r="A65" s="108">
        <v>56</v>
      </c>
      <c r="B65" s="134" t="s">
        <v>83</v>
      </c>
      <c r="C65" s="134">
        <v>3</v>
      </c>
      <c r="D65" s="108" t="s">
        <v>4</v>
      </c>
      <c r="E65" s="108"/>
      <c r="F65" s="274">
        <v>86.57</v>
      </c>
      <c r="G65" s="108"/>
      <c r="H65" s="108" t="s">
        <v>248</v>
      </c>
      <c r="I65" s="108" t="s">
        <v>248</v>
      </c>
      <c r="J65" s="108">
        <v>24</v>
      </c>
      <c r="K65" s="108">
        <v>0</v>
      </c>
      <c r="L65" s="134">
        <f t="shared" si="0"/>
        <v>50</v>
      </c>
      <c r="M65" s="109">
        <v>40</v>
      </c>
      <c r="N65" s="109"/>
      <c r="O65" s="109">
        <v>6</v>
      </c>
      <c r="P65" s="109"/>
      <c r="Q65" s="109"/>
      <c r="R65" s="109"/>
      <c r="S65" s="134">
        <v>4</v>
      </c>
      <c r="T65" s="108"/>
      <c r="U65" s="135">
        <f t="shared" si="11"/>
        <v>40.201513341298288</v>
      </c>
      <c r="V65" s="105">
        <f t="shared" si="4"/>
        <v>2010.0756670649143</v>
      </c>
      <c r="W65" s="110">
        <f t="shared" si="12"/>
        <v>14.981481481481481</v>
      </c>
      <c r="X65" s="105">
        <f t="shared" si="5"/>
        <v>749.07407407407402</v>
      </c>
      <c r="Y65" s="105">
        <f t="shared" si="6"/>
        <v>2759.1497411389882</v>
      </c>
      <c r="Z65" s="108">
        <f t="shared" si="2"/>
        <v>100</v>
      </c>
      <c r="AA65" s="109">
        <v>40</v>
      </c>
      <c r="AB65" s="109"/>
      <c r="AC65" s="109">
        <v>6</v>
      </c>
      <c r="AD65" s="109"/>
      <c r="AE65" s="109">
        <v>25</v>
      </c>
      <c r="AF65" s="109">
        <v>25</v>
      </c>
      <c r="AG65" s="134">
        <v>4</v>
      </c>
      <c r="AH65" s="108"/>
      <c r="AI65" s="135">
        <f t="shared" si="13"/>
        <v>34.892519238047178</v>
      </c>
      <c r="AJ65" s="106">
        <f t="shared" si="7"/>
        <v>3489.251923804718</v>
      </c>
      <c r="AK65" s="111">
        <f t="shared" si="14"/>
        <v>13.008956730162735</v>
      </c>
      <c r="AL65" s="106">
        <f t="shared" si="8"/>
        <v>1300.8956730162736</v>
      </c>
      <c r="AM65" s="106">
        <f t="shared" si="9"/>
        <v>4790.1475968209916</v>
      </c>
      <c r="AN65" s="107">
        <f t="shared" si="10"/>
        <v>7549.2973379599798</v>
      </c>
      <c r="AO65" s="134"/>
    </row>
    <row r="66" spans="1:41" s="101" customFormat="1" ht="45" customHeight="1">
      <c r="A66" s="108">
        <v>57</v>
      </c>
      <c r="B66" s="134" t="s">
        <v>76</v>
      </c>
      <c r="C66" s="134">
        <v>3</v>
      </c>
      <c r="D66" s="108" t="s">
        <v>4</v>
      </c>
      <c r="E66" s="108"/>
      <c r="F66" s="274">
        <v>48.29</v>
      </c>
      <c r="G66" s="108"/>
      <c r="H66" s="108" t="s">
        <v>248</v>
      </c>
      <c r="I66" s="108"/>
      <c r="J66" s="108">
        <v>11</v>
      </c>
      <c r="K66" s="108">
        <v>1</v>
      </c>
      <c r="L66" s="134">
        <f t="shared" si="0"/>
        <v>45</v>
      </c>
      <c r="M66" s="109">
        <v>40</v>
      </c>
      <c r="N66" s="109"/>
      <c r="O66" s="109">
        <v>2</v>
      </c>
      <c r="P66" s="109"/>
      <c r="Q66" s="109"/>
      <c r="R66" s="109"/>
      <c r="S66" s="134">
        <v>2</v>
      </c>
      <c r="T66" s="108">
        <v>1</v>
      </c>
      <c r="U66" s="135">
        <f t="shared" si="11"/>
        <v>40.201513341298288</v>
      </c>
      <c r="V66" s="105">
        <f t="shared" si="4"/>
        <v>1809.068100358423</v>
      </c>
      <c r="W66" s="110">
        <f t="shared" si="12"/>
        <v>14.981481481481481</v>
      </c>
      <c r="X66" s="105">
        <f t="shared" si="5"/>
        <v>674.16666666666663</v>
      </c>
      <c r="Y66" s="105">
        <f t="shared" si="6"/>
        <v>2483.2347670250897</v>
      </c>
      <c r="Z66" s="108">
        <f t="shared" si="2"/>
        <v>70</v>
      </c>
      <c r="AA66" s="109">
        <v>40</v>
      </c>
      <c r="AB66" s="109"/>
      <c r="AC66" s="109">
        <v>2</v>
      </c>
      <c r="AD66" s="109"/>
      <c r="AE66" s="109">
        <v>25</v>
      </c>
      <c r="AF66" s="109"/>
      <c r="AG66" s="134">
        <v>2</v>
      </c>
      <c r="AH66" s="108">
        <v>1</v>
      </c>
      <c r="AI66" s="135">
        <f t="shared" si="13"/>
        <v>34.892519238047178</v>
      </c>
      <c r="AJ66" s="106">
        <f t="shared" si="7"/>
        <v>2442.4763466633026</v>
      </c>
      <c r="AK66" s="111">
        <f t="shared" si="14"/>
        <v>13.008956730162735</v>
      </c>
      <c r="AL66" s="106">
        <f t="shared" si="8"/>
        <v>910.62697111139141</v>
      </c>
      <c r="AM66" s="106">
        <f t="shared" si="9"/>
        <v>3353.103317774694</v>
      </c>
      <c r="AN66" s="107">
        <f t="shared" si="10"/>
        <v>5836.3380847997832</v>
      </c>
      <c r="AO66" s="134"/>
    </row>
    <row r="67" spans="1:41" s="101" customFormat="1" ht="45" customHeight="1">
      <c r="A67" s="108">
        <v>58</v>
      </c>
      <c r="B67" s="134" t="s">
        <v>64</v>
      </c>
      <c r="C67" s="134">
        <v>3</v>
      </c>
      <c r="D67" s="108" t="s">
        <v>249</v>
      </c>
      <c r="E67" s="108"/>
      <c r="F67" s="274">
        <v>77.510000000000005</v>
      </c>
      <c r="G67" s="108"/>
      <c r="H67" s="108"/>
      <c r="I67" s="108"/>
      <c r="J67" s="108">
        <v>8</v>
      </c>
      <c r="K67" s="108">
        <v>5</v>
      </c>
      <c r="L67" s="134">
        <f t="shared" si="0"/>
        <v>60</v>
      </c>
      <c r="M67" s="109">
        <v>50</v>
      </c>
      <c r="N67" s="109"/>
      <c r="O67" s="109">
        <v>4</v>
      </c>
      <c r="P67" s="109"/>
      <c r="Q67" s="109"/>
      <c r="R67" s="109"/>
      <c r="S67" s="134">
        <v>1</v>
      </c>
      <c r="T67" s="108">
        <v>5</v>
      </c>
      <c r="U67" s="135">
        <f t="shared" si="11"/>
        <v>40.201513341298288</v>
      </c>
      <c r="V67" s="105">
        <f t="shared" si="4"/>
        <v>2412.0908004778971</v>
      </c>
      <c r="W67" s="110">
        <f t="shared" si="12"/>
        <v>14.981481481481481</v>
      </c>
      <c r="X67" s="105">
        <f t="shared" si="5"/>
        <v>898.88888888888891</v>
      </c>
      <c r="Y67" s="105">
        <f t="shared" si="6"/>
        <v>3310.9796893667863</v>
      </c>
      <c r="Z67" s="108">
        <f t="shared" si="2"/>
        <v>60</v>
      </c>
      <c r="AA67" s="109">
        <v>50</v>
      </c>
      <c r="AB67" s="109"/>
      <c r="AC67" s="109">
        <v>4</v>
      </c>
      <c r="AD67" s="109"/>
      <c r="AE67" s="109"/>
      <c r="AF67" s="109"/>
      <c r="AG67" s="134">
        <v>1</v>
      </c>
      <c r="AH67" s="108">
        <v>5</v>
      </c>
      <c r="AI67" s="135">
        <f t="shared" si="13"/>
        <v>34.892519238047178</v>
      </c>
      <c r="AJ67" s="106">
        <f t="shared" si="7"/>
        <v>2093.5511542828308</v>
      </c>
      <c r="AK67" s="111">
        <f t="shared" si="14"/>
        <v>13.008956730162735</v>
      </c>
      <c r="AL67" s="106">
        <f t="shared" si="8"/>
        <v>780.5374038097641</v>
      </c>
      <c r="AM67" s="106">
        <f t="shared" si="9"/>
        <v>2874.0885580925951</v>
      </c>
      <c r="AN67" s="107">
        <f t="shared" si="10"/>
        <v>6185.0682474593814</v>
      </c>
      <c r="AO67" s="134"/>
    </row>
    <row r="68" spans="1:41" s="101" customFormat="1" ht="45" customHeight="1">
      <c r="A68" s="108">
        <v>59</v>
      </c>
      <c r="B68" s="134" t="s">
        <v>55</v>
      </c>
      <c r="C68" s="134">
        <v>3</v>
      </c>
      <c r="D68" s="108" t="s">
        <v>249</v>
      </c>
      <c r="E68" s="108"/>
      <c r="F68" s="274">
        <v>78.34</v>
      </c>
      <c r="G68" s="108"/>
      <c r="H68" s="108"/>
      <c r="I68" s="108"/>
      <c r="J68" s="108">
        <v>10</v>
      </c>
      <c r="K68" s="108">
        <v>3</v>
      </c>
      <c r="L68" s="134">
        <f t="shared" si="0"/>
        <v>58</v>
      </c>
      <c r="M68" s="109">
        <v>50</v>
      </c>
      <c r="N68" s="109"/>
      <c r="O68" s="109">
        <v>4</v>
      </c>
      <c r="P68" s="109"/>
      <c r="Q68" s="109"/>
      <c r="R68" s="109"/>
      <c r="S68" s="134">
        <v>1</v>
      </c>
      <c r="T68" s="108">
        <v>3</v>
      </c>
      <c r="U68" s="135">
        <f t="shared" si="11"/>
        <v>40.201513341298288</v>
      </c>
      <c r="V68" s="105">
        <f t="shared" si="4"/>
        <v>2331.6877737953005</v>
      </c>
      <c r="W68" s="110">
        <f t="shared" si="12"/>
        <v>14.981481481481481</v>
      </c>
      <c r="X68" s="105">
        <f t="shared" si="5"/>
        <v>868.92592592592587</v>
      </c>
      <c r="Y68" s="105">
        <f t="shared" si="6"/>
        <v>3200.6136997212261</v>
      </c>
      <c r="Z68" s="108">
        <f t="shared" si="2"/>
        <v>58</v>
      </c>
      <c r="AA68" s="109">
        <v>50</v>
      </c>
      <c r="AB68" s="109"/>
      <c r="AC68" s="109">
        <v>4</v>
      </c>
      <c r="AD68" s="109"/>
      <c r="AE68" s="109"/>
      <c r="AF68" s="109"/>
      <c r="AG68" s="134">
        <v>1</v>
      </c>
      <c r="AH68" s="108">
        <v>3</v>
      </c>
      <c r="AI68" s="135">
        <f t="shared" si="13"/>
        <v>34.892519238047178</v>
      </c>
      <c r="AJ68" s="106">
        <f t="shared" si="7"/>
        <v>2023.7661158067363</v>
      </c>
      <c r="AK68" s="111">
        <f t="shared" si="14"/>
        <v>13.008956730162735</v>
      </c>
      <c r="AL68" s="106">
        <f t="shared" si="8"/>
        <v>754.51949034943868</v>
      </c>
      <c r="AM68" s="106">
        <f t="shared" si="9"/>
        <v>2778.2856061561752</v>
      </c>
      <c r="AN68" s="107">
        <f t="shared" si="10"/>
        <v>5978.8993058774013</v>
      </c>
      <c r="AO68" s="134"/>
    </row>
    <row r="69" spans="1:41" s="101" customFormat="1" ht="45" customHeight="1">
      <c r="A69" s="108">
        <v>60</v>
      </c>
      <c r="B69" s="134" t="s">
        <v>56</v>
      </c>
      <c r="C69" s="134">
        <v>3</v>
      </c>
      <c r="D69" s="108" t="s">
        <v>249</v>
      </c>
      <c r="E69" s="108"/>
      <c r="F69" s="274">
        <v>83.47</v>
      </c>
      <c r="G69" s="108"/>
      <c r="H69" s="108"/>
      <c r="I69" s="108"/>
      <c r="J69" s="108">
        <v>13</v>
      </c>
      <c r="K69" s="108">
        <v>9</v>
      </c>
      <c r="L69" s="134">
        <f t="shared" si="0"/>
        <v>67</v>
      </c>
      <c r="M69" s="109">
        <v>50</v>
      </c>
      <c r="N69" s="109"/>
      <c r="O69" s="109">
        <v>6</v>
      </c>
      <c r="P69" s="109"/>
      <c r="Q69" s="109"/>
      <c r="R69" s="109"/>
      <c r="S69" s="134">
        <v>2</v>
      </c>
      <c r="T69" s="108">
        <v>9</v>
      </c>
      <c r="U69" s="135">
        <f t="shared" si="11"/>
        <v>40.201513341298288</v>
      </c>
      <c r="V69" s="105">
        <f t="shared" si="4"/>
        <v>2693.5013938669854</v>
      </c>
      <c r="W69" s="110">
        <f t="shared" si="12"/>
        <v>14.981481481481481</v>
      </c>
      <c r="X69" s="105">
        <f t="shared" si="5"/>
        <v>1003.7592592592592</v>
      </c>
      <c r="Y69" s="105">
        <f t="shared" si="6"/>
        <v>3697.2606531262445</v>
      </c>
      <c r="Z69" s="108">
        <f t="shared" si="2"/>
        <v>67</v>
      </c>
      <c r="AA69" s="109">
        <v>50</v>
      </c>
      <c r="AB69" s="109"/>
      <c r="AC69" s="109">
        <v>6</v>
      </c>
      <c r="AD69" s="109"/>
      <c r="AE69" s="109"/>
      <c r="AF69" s="109"/>
      <c r="AG69" s="134">
        <v>2</v>
      </c>
      <c r="AH69" s="108">
        <v>9</v>
      </c>
      <c r="AI69" s="135">
        <f t="shared" si="13"/>
        <v>34.892519238047178</v>
      </c>
      <c r="AJ69" s="106">
        <f t="shared" si="7"/>
        <v>2337.798788949161</v>
      </c>
      <c r="AK69" s="111">
        <f t="shared" si="14"/>
        <v>13.008956730162735</v>
      </c>
      <c r="AL69" s="106">
        <f t="shared" si="8"/>
        <v>871.60010092090329</v>
      </c>
      <c r="AM69" s="106">
        <f t="shared" si="9"/>
        <v>3209.3988898700645</v>
      </c>
      <c r="AN69" s="107">
        <f t="shared" si="10"/>
        <v>6906.659542996309</v>
      </c>
      <c r="AO69" s="134"/>
    </row>
    <row r="70" spans="1:41" s="101" customFormat="1" ht="45" customHeight="1">
      <c r="A70" s="108">
        <v>61</v>
      </c>
      <c r="B70" s="134" t="s">
        <v>57</v>
      </c>
      <c r="C70" s="134">
        <v>3</v>
      </c>
      <c r="D70" s="108" t="s">
        <v>249</v>
      </c>
      <c r="E70" s="108"/>
      <c r="F70" s="274">
        <v>37.49</v>
      </c>
      <c r="G70" s="108"/>
      <c r="H70" s="108"/>
      <c r="I70" s="108"/>
      <c r="J70" s="108">
        <v>16</v>
      </c>
      <c r="K70" s="108">
        <v>16</v>
      </c>
      <c r="L70" s="134">
        <f t="shared" si="0"/>
        <v>71</v>
      </c>
      <c r="M70" s="109">
        <v>50</v>
      </c>
      <c r="N70" s="109"/>
      <c r="O70" s="109">
        <v>2</v>
      </c>
      <c r="P70" s="109"/>
      <c r="Q70" s="109"/>
      <c r="R70" s="109"/>
      <c r="S70" s="134">
        <v>3</v>
      </c>
      <c r="T70" s="108">
        <v>16</v>
      </c>
      <c r="U70" s="135">
        <f t="shared" si="11"/>
        <v>40.201513341298288</v>
      </c>
      <c r="V70" s="105">
        <f t="shared" si="4"/>
        <v>2854.3074472321782</v>
      </c>
      <c r="W70" s="110">
        <f t="shared" si="12"/>
        <v>14.981481481481481</v>
      </c>
      <c r="X70" s="105">
        <f t="shared" si="5"/>
        <v>1063.6851851851852</v>
      </c>
      <c r="Y70" s="105">
        <f t="shared" si="6"/>
        <v>3917.9926324173634</v>
      </c>
      <c r="Z70" s="108">
        <f t="shared" si="2"/>
        <v>71</v>
      </c>
      <c r="AA70" s="109">
        <v>50</v>
      </c>
      <c r="AB70" s="109"/>
      <c r="AC70" s="109">
        <v>2</v>
      </c>
      <c r="AD70" s="109"/>
      <c r="AE70" s="109"/>
      <c r="AF70" s="109"/>
      <c r="AG70" s="134">
        <v>3</v>
      </c>
      <c r="AH70" s="108">
        <v>16</v>
      </c>
      <c r="AI70" s="135">
        <f t="shared" si="13"/>
        <v>34.892519238047178</v>
      </c>
      <c r="AJ70" s="106">
        <f t="shared" si="7"/>
        <v>2477.3688659013496</v>
      </c>
      <c r="AK70" s="111">
        <f t="shared" si="14"/>
        <v>13.008956730162735</v>
      </c>
      <c r="AL70" s="106">
        <f t="shared" si="8"/>
        <v>923.63592784155423</v>
      </c>
      <c r="AM70" s="106">
        <f t="shared" si="9"/>
        <v>3401.004793742904</v>
      </c>
      <c r="AN70" s="107">
        <f t="shared" si="10"/>
        <v>7318.9974261602674</v>
      </c>
      <c r="AO70" s="134"/>
    </row>
    <row r="71" spans="1:41" s="101" customFormat="1" ht="45" customHeight="1">
      <c r="A71" s="108">
        <v>62</v>
      </c>
      <c r="B71" s="134" t="s">
        <v>48</v>
      </c>
      <c r="C71" s="134">
        <v>3</v>
      </c>
      <c r="D71" s="108" t="s">
        <v>249</v>
      </c>
      <c r="E71" s="108"/>
      <c r="F71" s="274">
        <v>76.959999999999994</v>
      </c>
      <c r="G71" s="108"/>
      <c r="H71" s="108"/>
      <c r="I71" s="108"/>
      <c r="J71" s="108">
        <v>14</v>
      </c>
      <c r="K71" s="108">
        <v>3</v>
      </c>
      <c r="L71" s="134">
        <f t="shared" si="0"/>
        <v>59</v>
      </c>
      <c r="M71" s="109">
        <v>50</v>
      </c>
      <c r="N71" s="109"/>
      <c r="O71" s="109">
        <v>4</v>
      </c>
      <c r="P71" s="109"/>
      <c r="Q71" s="109"/>
      <c r="R71" s="109"/>
      <c r="S71" s="134">
        <v>2</v>
      </c>
      <c r="T71" s="108">
        <v>3</v>
      </c>
      <c r="U71" s="135">
        <f t="shared" si="11"/>
        <v>40.201513341298288</v>
      </c>
      <c r="V71" s="105">
        <f t="shared" si="4"/>
        <v>2371.8892871365988</v>
      </c>
      <c r="W71" s="110">
        <f t="shared" si="12"/>
        <v>14.981481481481481</v>
      </c>
      <c r="X71" s="105">
        <f t="shared" si="5"/>
        <v>883.90740740740739</v>
      </c>
      <c r="Y71" s="105">
        <f t="shared" si="6"/>
        <v>3255.7966945440062</v>
      </c>
      <c r="Z71" s="108">
        <f t="shared" si="2"/>
        <v>59</v>
      </c>
      <c r="AA71" s="109">
        <v>50</v>
      </c>
      <c r="AB71" s="109"/>
      <c r="AC71" s="109">
        <v>4</v>
      </c>
      <c r="AD71" s="109"/>
      <c r="AE71" s="109"/>
      <c r="AF71" s="109"/>
      <c r="AG71" s="134">
        <v>2</v>
      </c>
      <c r="AH71" s="108">
        <v>3</v>
      </c>
      <c r="AI71" s="135">
        <f t="shared" si="13"/>
        <v>34.892519238047178</v>
      </c>
      <c r="AJ71" s="106">
        <f t="shared" si="7"/>
        <v>2058.6586350447838</v>
      </c>
      <c r="AK71" s="111">
        <f t="shared" si="14"/>
        <v>13.008956730162735</v>
      </c>
      <c r="AL71" s="106">
        <f t="shared" si="8"/>
        <v>767.52844707960139</v>
      </c>
      <c r="AM71" s="106">
        <f t="shared" si="9"/>
        <v>2826.1870821243851</v>
      </c>
      <c r="AN71" s="107">
        <f t="shared" si="10"/>
        <v>6081.9837766683913</v>
      </c>
      <c r="AO71" s="134"/>
    </row>
    <row r="72" spans="1:41" s="101" customFormat="1" ht="45" customHeight="1">
      <c r="A72" s="108">
        <v>63</v>
      </c>
      <c r="B72" s="134" t="s">
        <v>61</v>
      </c>
      <c r="C72" s="134">
        <v>3</v>
      </c>
      <c r="D72" s="108" t="s">
        <v>249</v>
      </c>
      <c r="E72" s="108"/>
      <c r="F72" s="274">
        <v>98.26</v>
      </c>
      <c r="G72" s="108"/>
      <c r="H72" s="108"/>
      <c r="I72" s="108"/>
      <c r="J72" s="108">
        <v>10</v>
      </c>
      <c r="K72" s="108">
        <v>10</v>
      </c>
      <c r="L72" s="134">
        <f t="shared" si="0"/>
        <v>67</v>
      </c>
      <c r="M72" s="109">
        <v>50</v>
      </c>
      <c r="N72" s="109"/>
      <c r="O72" s="109">
        <v>6</v>
      </c>
      <c r="P72" s="109"/>
      <c r="Q72" s="109"/>
      <c r="R72" s="109"/>
      <c r="S72" s="134">
        <v>1</v>
      </c>
      <c r="T72" s="108">
        <v>10</v>
      </c>
      <c r="U72" s="135">
        <f t="shared" si="11"/>
        <v>40.201513341298288</v>
      </c>
      <c r="V72" s="105">
        <f t="shared" si="4"/>
        <v>2693.5013938669854</v>
      </c>
      <c r="W72" s="110">
        <f t="shared" si="12"/>
        <v>14.981481481481481</v>
      </c>
      <c r="X72" s="105">
        <f t="shared" si="5"/>
        <v>1003.7592592592592</v>
      </c>
      <c r="Y72" s="105">
        <f t="shared" si="6"/>
        <v>3697.2606531262445</v>
      </c>
      <c r="Z72" s="108">
        <f t="shared" si="2"/>
        <v>67</v>
      </c>
      <c r="AA72" s="109">
        <v>50</v>
      </c>
      <c r="AB72" s="109"/>
      <c r="AC72" s="109">
        <v>6</v>
      </c>
      <c r="AD72" s="109"/>
      <c r="AE72" s="109"/>
      <c r="AF72" s="109"/>
      <c r="AG72" s="134">
        <v>1</v>
      </c>
      <c r="AH72" s="108">
        <v>10</v>
      </c>
      <c r="AI72" s="135">
        <f t="shared" si="13"/>
        <v>34.892519238047178</v>
      </c>
      <c r="AJ72" s="106">
        <f t="shared" si="7"/>
        <v>2337.798788949161</v>
      </c>
      <c r="AK72" s="111">
        <f t="shared" si="14"/>
        <v>13.008956730162735</v>
      </c>
      <c r="AL72" s="106">
        <f t="shared" si="8"/>
        <v>871.60010092090329</v>
      </c>
      <c r="AM72" s="106">
        <f t="shared" si="9"/>
        <v>3209.3988898700645</v>
      </c>
      <c r="AN72" s="107">
        <f t="shared" si="10"/>
        <v>6906.659542996309</v>
      </c>
      <c r="AO72" s="134"/>
    </row>
    <row r="73" spans="1:41" s="101" customFormat="1" ht="45" customHeight="1">
      <c r="A73" s="108">
        <v>64</v>
      </c>
      <c r="B73" s="134" t="s">
        <v>78</v>
      </c>
      <c r="C73" s="134">
        <v>3</v>
      </c>
      <c r="D73" s="108" t="s">
        <v>249</v>
      </c>
      <c r="E73" s="108"/>
      <c r="F73" s="274">
        <v>90.65</v>
      </c>
      <c r="G73" s="108"/>
      <c r="H73" s="108"/>
      <c r="I73" s="108"/>
      <c r="J73" s="108">
        <v>8</v>
      </c>
      <c r="K73" s="108">
        <v>3</v>
      </c>
      <c r="L73" s="134">
        <f t="shared" ref="L73:L133" si="15">SUM(M73:T73)</f>
        <v>60</v>
      </c>
      <c r="M73" s="109">
        <v>50</v>
      </c>
      <c r="N73" s="109"/>
      <c r="O73" s="109">
        <v>6</v>
      </c>
      <c r="P73" s="109"/>
      <c r="Q73" s="109"/>
      <c r="R73" s="109"/>
      <c r="S73" s="134">
        <v>1</v>
      </c>
      <c r="T73" s="108">
        <v>3</v>
      </c>
      <c r="U73" s="135">
        <f t="shared" si="11"/>
        <v>40.201513341298288</v>
      </c>
      <c r="V73" s="105">
        <f t="shared" si="4"/>
        <v>2412.0908004778971</v>
      </c>
      <c r="W73" s="110">
        <f t="shared" si="12"/>
        <v>14.981481481481481</v>
      </c>
      <c r="X73" s="105">
        <f t="shared" si="5"/>
        <v>898.88888888888891</v>
      </c>
      <c r="Y73" s="105">
        <f t="shared" si="6"/>
        <v>3310.9796893667863</v>
      </c>
      <c r="Z73" s="108">
        <f t="shared" ref="Z73:Z133" si="16">SUM(AA73:AH73)</f>
        <v>60</v>
      </c>
      <c r="AA73" s="109">
        <v>50</v>
      </c>
      <c r="AB73" s="109"/>
      <c r="AC73" s="109">
        <v>6</v>
      </c>
      <c r="AD73" s="109"/>
      <c r="AE73" s="109"/>
      <c r="AF73" s="109"/>
      <c r="AG73" s="134">
        <v>1</v>
      </c>
      <c r="AH73" s="108">
        <v>3</v>
      </c>
      <c r="AI73" s="135">
        <f t="shared" si="13"/>
        <v>34.892519238047178</v>
      </c>
      <c r="AJ73" s="106">
        <f t="shared" si="7"/>
        <v>2093.5511542828308</v>
      </c>
      <c r="AK73" s="111">
        <f t="shared" si="14"/>
        <v>13.008956730162735</v>
      </c>
      <c r="AL73" s="106">
        <f t="shared" si="8"/>
        <v>780.5374038097641</v>
      </c>
      <c r="AM73" s="106">
        <f t="shared" si="9"/>
        <v>2874.0885580925951</v>
      </c>
      <c r="AN73" s="107">
        <f t="shared" si="10"/>
        <v>6185.0682474593814</v>
      </c>
      <c r="AO73" s="134"/>
    </row>
    <row r="74" spans="1:41" s="101" customFormat="1" ht="45" customHeight="1">
      <c r="A74" s="108">
        <v>65</v>
      </c>
      <c r="B74" s="134" t="s">
        <v>79</v>
      </c>
      <c r="C74" s="134">
        <v>3</v>
      </c>
      <c r="D74" s="108" t="s">
        <v>249</v>
      </c>
      <c r="E74" s="108"/>
      <c r="F74" s="274">
        <v>89.72</v>
      </c>
      <c r="G74" s="108"/>
      <c r="H74" s="108"/>
      <c r="I74" s="108"/>
      <c r="J74" s="108">
        <v>10</v>
      </c>
      <c r="K74" s="108">
        <v>5</v>
      </c>
      <c r="L74" s="134">
        <f t="shared" si="15"/>
        <v>62</v>
      </c>
      <c r="M74" s="109">
        <v>50</v>
      </c>
      <c r="N74" s="109"/>
      <c r="O74" s="109">
        <v>6</v>
      </c>
      <c r="P74" s="109"/>
      <c r="Q74" s="109"/>
      <c r="R74" s="109"/>
      <c r="S74" s="134">
        <v>1</v>
      </c>
      <c r="T74" s="108">
        <v>5</v>
      </c>
      <c r="U74" s="135">
        <f t="shared" si="11"/>
        <v>40.201513341298288</v>
      </c>
      <c r="V74" s="105">
        <f t="shared" ref="V74:V132" si="17">L74*U74</f>
        <v>2492.4938271604938</v>
      </c>
      <c r="W74" s="110">
        <f t="shared" si="12"/>
        <v>14.981481481481481</v>
      </c>
      <c r="X74" s="105">
        <f t="shared" ref="X74:X132" si="18">L74*W74</f>
        <v>928.85185185185185</v>
      </c>
      <c r="Y74" s="105">
        <f t="shared" ref="Y74:Y132" si="19">V74+X74</f>
        <v>3421.3456790123455</v>
      </c>
      <c r="Z74" s="108">
        <f t="shared" si="16"/>
        <v>62</v>
      </c>
      <c r="AA74" s="109">
        <v>50</v>
      </c>
      <c r="AB74" s="109"/>
      <c r="AC74" s="109">
        <v>6</v>
      </c>
      <c r="AD74" s="109"/>
      <c r="AE74" s="109"/>
      <c r="AF74" s="109"/>
      <c r="AG74" s="134">
        <v>1</v>
      </c>
      <c r="AH74" s="108">
        <v>5</v>
      </c>
      <c r="AI74" s="135">
        <f t="shared" si="13"/>
        <v>34.892519238047178</v>
      </c>
      <c r="AJ74" s="106">
        <f t="shared" ref="AJ74:AJ133" si="20">Z74*AI74</f>
        <v>2163.3361927589249</v>
      </c>
      <c r="AK74" s="111">
        <f t="shared" si="14"/>
        <v>13.008956730162735</v>
      </c>
      <c r="AL74" s="106">
        <f t="shared" ref="AL74:AL132" si="21">Z74*AK74</f>
        <v>806.55531727008963</v>
      </c>
      <c r="AM74" s="106">
        <f t="shared" ref="AM74:AM132" si="22">AJ74+AL74</f>
        <v>2969.8915100290146</v>
      </c>
      <c r="AN74" s="107">
        <f t="shared" ref="AN74:AN132" si="23">Y74+AM74</f>
        <v>6391.2371890413597</v>
      </c>
      <c r="AO74" s="134"/>
    </row>
    <row r="75" spans="1:41" s="101" customFormat="1" ht="45" customHeight="1">
      <c r="A75" s="108">
        <v>66</v>
      </c>
      <c r="B75" s="134" t="s">
        <v>75</v>
      </c>
      <c r="C75" s="134">
        <v>3</v>
      </c>
      <c r="D75" s="108" t="s">
        <v>249</v>
      </c>
      <c r="E75" s="108"/>
      <c r="F75" s="274">
        <v>45.94</v>
      </c>
      <c r="G75" s="108"/>
      <c r="H75" s="108"/>
      <c r="I75" s="108"/>
      <c r="J75" s="108">
        <v>4</v>
      </c>
      <c r="K75" s="108">
        <f>4+1</f>
        <v>5</v>
      </c>
      <c r="L75" s="134">
        <f t="shared" si="15"/>
        <v>58</v>
      </c>
      <c r="M75" s="109">
        <v>50</v>
      </c>
      <c r="N75" s="109"/>
      <c r="O75" s="109">
        <v>2</v>
      </c>
      <c r="P75" s="109"/>
      <c r="Q75" s="109"/>
      <c r="R75" s="109"/>
      <c r="S75" s="134">
        <v>1</v>
      </c>
      <c r="T75" s="108">
        <v>5</v>
      </c>
      <c r="U75" s="135">
        <f t="shared" ref="U75:U132" si="24">U74</f>
        <v>40.201513341298288</v>
      </c>
      <c r="V75" s="105">
        <f t="shared" si="17"/>
        <v>2331.6877737953005</v>
      </c>
      <c r="W75" s="110">
        <f t="shared" ref="W75:W132" si="25">W74</f>
        <v>14.981481481481481</v>
      </c>
      <c r="X75" s="105">
        <f t="shared" si="18"/>
        <v>868.92592592592587</v>
      </c>
      <c r="Y75" s="105">
        <f t="shared" si="19"/>
        <v>3200.6136997212261</v>
      </c>
      <c r="Z75" s="108">
        <f t="shared" si="16"/>
        <v>58</v>
      </c>
      <c r="AA75" s="109">
        <v>50</v>
      </c>
      <c r="AB75" s="109"/>
      <c r="AC75" s="109">
        <v>2</v>
      </c>
      <c r="AD75" s="109"/>
      <c r="AE75" s="109"/>
      <c r="AF75" s="109"/>
      <c r="AG75" s="134">
        <v>1</v>
      </c>
      <c r="AH75" s="108">
        <v>5</v>
      </c>
      <c r="AI75" s="135">
        <f t="shared" ref="AI75:AI132" si="26">AI74</f>
        <v>34.892519238047178</v>
      </c>
      <c r="AJ75" s="106">
        <f t="shared" si="20"/>
        <v>2023.7661158067363</v>
      </c>
      <c r="AK75" s="111">
        <f t="shared" ref="AK75:AK132" si="27">AK74</f>
        <v>13.008956730162735</v>
      </c>
      <c r="AL75" s="106">
        <f t="shared" si="21"/>
        <v>754.51949034943868</v>
      </c>
      <c r="AM75" s="106">
        <f t="shared" si="22"/>
        <v>2778.2856061561752</v>
      </c>
      <c r="AN75" s="107">
        <f t="shared" si="23"/>
        <v>5978.8993058774013</v>
      </c>
      <c r="AO75" s="134"/>
    </row>
    <row r="76" spans="1:41" s="101" customFormat="1" ht="45" customHeight="1">
      <c r="A76" s="108">
        <v>67</v>
      </c>
      <c r="B76" s="134" t="s">
        <v>101</v>
      </c>
      <c r="C76" s="134">
        <v>3</v>
      </c>
      <c r="D76" s="108" t="s">
        <v>249</v>
      </c>
      <c r="E76" s="108"/>
      <c r="F76" s="274">
        <v>86.66</v>
      </c>
      <c r="G76" s="108"/>
      <c r="H76" s="108"/>
      <c r="I76" s="108"/>
      <c r="J76" s="108">
        <v>16</v>
      </c>
      <c r="K76" s="108">
        <v>9</v>
      </c>
      <c r="L76" s="134">
        <f t="shared" si="15"/>
        <v>68</v>
      </c>
      <c r="M76" s="109">
        <v>50</v>
      </c>
      <c r="N76" s="109"/>
      <c r="O76" s="109">
        <v>6</v>
      </c>
      <c r="P76" s="109"/>
      <c r="Q76" s="109"/>
      <c r="R76" s="109"/>
      <c r="S76" s="134">
        <v>3</v>
      </c>
      <c r="T76" s="108">
        <v>9</v>
      </c>
      <c r="U76" s="135">
        <f t="shared" si="24"/>
        <v>40.201513341298288</v>
      </c>
      <c r="V76" s="105">
        <f t="shared" si="17"/>
        <v>2733.7029072082837</v>
      </c>
      <c r="W76" s="110">
        <f t="shared" si="25"/>
        <v>14.981481481481481</v>
      </c>
      <c r="X76" s="105">
        <f t="shared" si="18"/>
        <v>1018.7407407407406</v>
      </c>
      <c r="Y76" s="105">
        <f t="shared" si="19"/>
        <v>3752.4436479490241</v>
      </c>
      <c r="Z76" s="108">
        <f t="shared" si="16"/>
        <v>68</v>
      </c>
      <c r="AA76" s="109">
        <v>50</v>
      </c>
      <c r="AB76" s="109"/>
      <c r="AC76" s="109">
        <v>6</v>
      </c>
      <c r="AD76" s="109"/>
      <c r="AE76" s="109"/>
      <c r="AF76" s="109"/>
      <c r="AG76" s="134">
        <v>3</v>
      </c>
      <c r="AH76" s="108">
        <v>9</v>
      </c>
      <c r="AI76" s="135">
        <f t="shared" si="26"/>
        <v>34.892519238047178</v>
      </c>
      <c r="AJ76" s="106">
        <f t="shared" si="20"/>
        <v>2372.6913081872081</v>
      </c>
      <c r="AK76" s="111">
        <f t="shared" si="27"/>
        <v>13.008956730162735</v>
      </c>
      <c r="AL76" s="106">
        <f t="shared" si="21"/>
        <v>884.609057651066</v>
      </c>
      <c r="AM76" s="106">
        <f t="shared" si="22"/>
        <v>3257.300365838274</v>
      </c>
      <c r="AN76" s="107">
        <f t="shared" si="23"/>
        <v>7009.7440137872982</v>
      </c>
      <c r="AO76" s="134"/>
    </row>
    <row r="77" spans="1:41" s="101" customFormat="1" ht="45" customHeight="1">
      <c r="A77" s="108">
        <v>68</v>
      </c>
      <c r="B77" s="134" t="s">
        <v>109</v>
      </c>
      <c r="C77" s="134">
        <v>3</v>
      </c>
      <c r="D77" s="108" t="s">
        <v>249</v>
      </c>
      <c r="E77" s="108"/>
      <c r="F77" s="274">
        <v>91.77</v>
      </c>
      <c r="G77" s="108"/>
      <c r="H77" s="108"/>
      <c r="I77" s="108"/>
      <c r="J77" s="108">
        <v>11</v>
      </c>
      <c r="K77" s="108">
        <v>11</v>
      </c>
      <c r="L77" s="134">
        <f t="shared" si="15"/>
        <v>69</v>
      </c>
      <c r="M77" s="109">
        <v>50</v>
      </c>
      <c r="N77" s="109"/>
      <c r="O77" s="109">
        <v>6</v>
      </c>
      <c r="P77" s="109"/>
      <c r="Q77" s="109"/>
      <c r="R77" s="109"/>
      <c r="S77" s="134">
        <v>2</v>
      </c>
      <c r="T77" s="108">
        <v>11</v>
      </c>
      <c r="U77" s="135">
        <f t="shared" si="24"/>
        <v>40.201513341298288</v>
      </c>
      <c r="V77" s="105">
        <f t="shared" si="17"/>
        <v>2773.904420549582</v>
      </c>
      <c r="W77" s="110">
        <f t="shared" si="25"/>
        <v>14.981481481481481</v>
      </c>
      <c r="X77" s="105">
        <f t="shared" si="18"/>
        <v>1033.7222222222222</v>
      </c>
      <c r="Y77" s="105">
        <f t="shared" si="19"/>
        <v>3807.6266427718042</v>
      </c>
      <c r="Z77" s="108">
        <f t="shared" si="16"/>
        <v>69</v>
      </c>
      <c r="AA77" s="109">
        <v>50</v>
      </c>
      <c r="AB77" s="109"/>
      <c r="AC77" s="109">
        <v>6</v>
      </c>
      <c r="AD77" s="109"/>
      <c r="AE77" s="109"/>
      <c r="AF77" s="109"/>
      <c r="AG77" s="134">
        <v>2</v>
      </c>
      <c r="AH77" s="108">
        <v>11</v>
      </c>
      <c r="AI77" s="135">
        <f t="shared" si="26"/>
        <v>34.892519238047178</v>
      </c>
      <c r="AJ77" s="106">
        <f t="shared" si="20"/>
        <v>2407.5838274252551</v>
      </c>
      <c r="AK77" s="111">
        <f t="shared" si="27"/>
        <v>13.008956730162735</v>
      </c>
      <c r="AL77" s="106">
        <f t="shared" si="21"/>
        <v>897.6180143812287</v>
      </c>
      <c r="AM77" s="106">
        <f t="shared" si="22"/>
        <v>3305.2018418064836</v>
      </c>
      <c r="AN77" s="107">
        <f t="shared" si="23"/>
        <v>7112.8284845782873</v>
      </c>
      <c r="AO77" s="134"/>
    </row>
    <row r="78" spans="1:41" s="101" customFormat="1" ht="45" customHeight="1">
      <c r="A78" s="108">
        <v>69</v>
      </c>
      <c r="B78" s="134" t="s">
        <v>103</v>
      </c>
      <c r="C78" s="134">
        <v>3</v>
      </c>
      <c r="D78" s="108" t="s">
        <v>249</v>
      </c>
      <c r="E78" s="108"/>
      <c r="F78" s="274">
        <v>83.21</v>
      </c>
      <c r="G78" s="108"/>
      <c r="H78" s="108"/>
      <c r="I78" s="108"/>
      <c r="J78" s="108">
        <v>34</v>
      </c>
      <c r="K78" s="108">
        <v>19</v>
      </c>
      <c r="L78" s="134">
        <f t="shared" si="15"/>
        <v>81</v>
      </c>
      <c r="M78" s="109">
        <v>50</v>
      </c>
      <c r="N78" s="109"/>
      <c r="O78" s="109">
        <v>6</v>
      </c>
      <c r="P78" s="109"/>
      <c r="Q78" s="109"/>
      <c r="R78" s="109"/>
      <c r="S78" s="134">
        <v>6</v>
      </c>
      <c r="T78" s="108">
        <v>19</v>
      </c>
      <c r="U78" s="135">
        <f t="shared" si="24"/>
        <v>40.201513341298288</v>
      </c>
      <c r="V78" s="105">
        <f t="shared" si="17"/>
        <v>3256.3225806451615</v>
      </c>
      <c r="W78" s="110">
        <f t="shared" si="25"/>
        <v>14.981481481481481</v>
      </c>
      <c r="X78" s="105">
        <f t="shared" si="18"/>
        <v>1213.5</v>
      </c>
      <c r="Y78" s="105">
        <f t="shared" si="19"/>
        <v>4469.822580645161</v>
      </c>
      <c r="Z78" s="108">
        <f t="shared" si="16"/>
        <v>81</v>
      </c>
      <c r="AA78" s="109">
        <v>50</v>
      </c>
      <c r="AB78" s="109"/>
      <c r="AC78" s="109">
        <v>6</v>
      </c>
      <c r="AD78" s="109"/>
      <c r="AE78" s="109"/>
      <c r="AF78" s="109"/>
      <c r="AG78" s="134">
        <v>6</v>
      </c>
      <c r="AH78" s="108">
        <v>19</v>
      </c>
      <c r="AI78" s="135">
        <f t="shared" si="26"/>
        <v>34.892519238047178</v>
      </c>
      <c r="AJ78" s="106">
        <f t="shared" si="20"/>
        <v>2826.2940582818214</v>
      </c>
      <c r="AK78" s="111">
        <f t="shared" si="27"/>
        <v>13.008956730162735</v>
      </c>
      <c r="AL78" s="106">
        <f t="shared" si="21"/>
        <v>1053.7254951431814</v>
      </c>
      <c r="AM78" s="106">
        <f t="shared" si="22"/>
        <v>3880.0195534250029</v>
      </c>
      <c r="AN78" s="107">
        <f t="shared" si="23"/>
        <v>8349.8421340701643</v>
      </c>
      <c r="AO78" s="134"/>
    </row>
    <row r="79" spans="1:41" s="101" customFormat="1" ht="45" customHeight="1">
      <c r="A79" s="108">
        <v>70</v>
      </c>
      <c r="B79" s="134" t="s">
        <v>100</v>
      </c>
      <c r="C79" s="134">
        <v>3</v>
      </c>
      <c r="D79" s="108" t="s">
        <v>249</v>
      </c>
      <c r="E79" s="108"/>
      <c r="F79" s="274">
        <v>46.42</v>
      </c>
      <c r="G79" s="108"/>
      <c r="H79" s="108"/>
      <c r="I79" s="108"/>
      <c r="J79" s="108">
        <v>19</v>
      </c>
      <c r="K79" s="108">
        <v>9</v>
      </c>
      <c r="L79" s="134">
        <f t="shared" si="15"/>
        <v>64</v>
      </c>
      <c r="M79" s="109">
        <v>50</v>
      </c>
      <c r="N79" s="109"/>
      <c r="O79" s="109">
        <v>2</v>
      </c>
      <c r="P79" s="109"/>
      <c r="Q79" s="109"/>
      <c r="R79" s="109"/>
      <c r="S79" s="134">
        <v>3</v>
      </c>
      <c r="T79" s="108">
        <v>9</v>
      </c>
      <c r="U79" s="135">
        <f t="shared" si="24"/>
        <v>40.201513341298288</v>
      </c>
      <c r="V79" s="105">
        <f t="shared" si="17"/>
        <v>2572.8968538430904</v>
      </c>
      <c r="W79" s="110">
        <f t="shared" si="25"/>
        <v>14.981481481481481</v>
      </c>
      <c r="X79" s="105">
        <f t="shared" si="18"/>
        <v>958.81481481481478</v>
      </c>
      <c r="Y79" s="105">
        <f t="shared" si="19"/>
        <v>3531.7116686579052</v>
      </c>
      <c r="Z79" s="108">
        <f t="shared" si="16"/>
        <v>64</v>
      </c>
      <c r="AA79" s="109">
        <v>50</v>
      </c>
      <c r="AB79" s="109"/>
      <c r="AC79" s="109">
        <v>2</v>
      </c>
      <c r="AD79" s="109"/>
      <c r="AE79" s="109"/>
      <c r="AF79" s="109"/>
      <c r="AG79" s="134">
        <v>3</v>
      </c>
      <c r="AH79" s="108">
        <v>9</v>
      </c>
      <c r="AI79" s="135">
        <f t="shared" si="26"/>
        <v>34.892519238047178</v>
      </c>
      <c r="AJ79" s="106">
        <f t="shared" si="20"/>
        <v>2233.1212312350194</v>
      </c>
      <c r="AK79" s="111">
        <f t="shared" si="27"/>
        <v>13.008956730162735</v>
      </c>
      <c r="AL79" s="106">
        <f t="shared" si="21"/>
        <v>832.57323073041505</v>
      </c>
      <c r="AM79" s="106">
        <f t="shared" si="22"/>
        <v>3065.6944619654346</v>
      </c>
      <c r="AN79" s="107">
        <f t="shared" si="23"/>
        <v>6597.4061306233398</v>
      </c>
      <c r="AO79" s="134"/>
    </row>
    <row r="80" spans="1:41" s="101" customFormat="1" ht="45" customHeight="1">
      <c r="A80" s="108">
        <v>71</v>
      </c>
      <c r="B80" s="134" t="s">
        <v>104</v>
      </c>
      <c r="C80" s="134">
        <v>3</v>
      </c>
      <c r="D80" s="108" t="s">
        <v>249</v>
      </c>
      <c r="E80" s="108"/>
      <c r="F80" s="274">
        <v>80.05</v>
      </c>
      <c r="G80" s="108"/>
      <c r="H80" s="108"/>
      <c r="I80" s="108"/>
      <c r="J80" s="108">
        <v>28</v>
      </c>
      <c r="K80" s="108">
        <v>15</v>
      </c>
      <c r="L80" s="134">
        <f t="shared" si="15"/>
        <v>74</v>
      </c>
      <c r="M80" s="109">
        <v>50</v>
      </c>
      <c r="N80" s="109"/>
      <c r="O80" s="109">
        <v>4</v>
      </c>
      <c r="P80" s="109"/>
      <c r="Q80" s="109"/>
      <c r="R80" s="109"/>
      <c r="S80" s="134">
        <v>5</v>
      </c>
      <c r="T80" s="108">
        <v>15</v>
      </c>
      <c r="U80" s="135">
        <f t="shared" si="24"/>
        <v>40.201513341298288</v>
      </c>
      <c r="V80" s="105">
        <f t="shared" si="17"/>
        <v>2974.9119872560732</v>
      </c>
      <c r="W80" s="110">
        <f t="shared" si="25"/>
        <v>14.981481481481481</v>
      </c>
      <c r="X80" s="105">
        <f t="shared" si="18"/>
        <v>1108.6296296296296</v>
      </c>
      <c r="Y80" s="105">
        <f t="shared" si="19"/>
        <v>4083.5416168857028</v>
      </c>
      <c r="Z80" s="108">
        <f t="shared" si="16"/>
        <v>74</v>
      </c>
      <c r="AA80" s="109">
        <v>50</v>
      </c>
      <c r="AB80" s="109"/>
      <c r="AC80" s="109">
        <v>4</v>
      </c>
      <c r="AD80" s="109"/>
      <c r="AE80" s="109"/>
      <c r="AF80" s="109"/>
      <c r="AG80" s="134">
        <v>5</v>
      </c>
      <c r="AH80" s="108">
        <v>15</v>
      </c>
      <c r="AI80" s="135">
        <f t="shared" si="26"/>
        <v>34.892519238047178</v>
      </c>
      <c r="AJ80" s="106">
        <f t="shared" si="20"/>
        <v>2582.0464236154912</v>
      </c>
      <c r="AK80" s="111">
        <f t="shared" si="27"/>
        <v>13.008956730162735</v>
      </c>
      <c r="AL80" s="106">
        <f t="shared" si="21"/>
        <v>962.66279803204236</v>
      </c>
      <c r="AM80" s="106">
        <f t="shared" si="22"/>
        <v>3544.7092216475335</v>
      </c>
      <c r="AN80" s="107">
        <f t="shared" si="23"/>
        <v>7628.2508385332367</v>
      </c>
      <c r="AO80" s="134"/>
    </row>
    <row r="81" spans="1:41" s="101" customFormat="1" ht="45" customHeight="1">
      <c r="A81" s="108">
        <v>72</v>
      </c>
      <c r="B81" s="134" t="s">
        <v>108</v>
      </c>
      <c r="C81" s="134">
        <v>3</v>
      </c>
      <c r="D81" s="108" t="s">
        <v>249</v>
      </c>
      <c r="E81" s="108"/>
      <c r="F81" s="274">
        <v>96.36</v>
      </c>
      <c r="G81" s="108"/>
      <c r="H81" s="108"/>
      <c r="I81" s="108"/>
      <c r="J81" s="108">
        <v>7</v>
      </c>
      <c r="K81" s="108">
        <v>5</v>
      </c>
      <c r="L81" s="134">
        <f t="shared" si="15"/>
        <v>62</v>
      </c>
      <c r="M81" s="109">
        <v>50</v>
      </c>
      <c r="N81" s="109"/>
      <c r="O81" s="109">
        <v>6</v>
      </c>
      <c r="P81" s="109"/>
      <c r="Q81" s="109"/>
      <c r="R81" s="109"/>
      <c r="S81" s="134">
        <v>1</v>
      </c>
      <c r="T81" s="108">
        <v>5</v>
      </c>
      <c r="U81" s="135">
        <f t="shared" si="24"/>
        <v>40.201513341298288</v>
      </c>
      <c r="V81" s="105">
        <f t="shared" si="17"/>
        <v>2492.4938271604938</v>
      </c>
      <c r="W81" s="110">
        <f t="shared" si="25"/>
        <v>14.981481481481481</v>
      </c>
      <c r="X81" s="105">
        <f t="shared" si="18"/>
        <v>928.85185185185185</v>
      </c>
      <c r="Y81" s="105">
        <f t="shared" si="19"/>
        <v>3421.3456790123455</v>
      </c>
      <c r="Z81" s="108">
        <f t="shared" si="16"/>
        <v>62</v>
      </c>
      <c r="AA81" s="109">
        <v>50</v>
      </c>
      <c r="AB81" s="109"/>
      <c r="AC81" s="109">
        <v>6</v>
      </c>
      <c r="AD81" s="109"/>
      <c r="AE81" s="109"/>
      <c r="AF81" s="109"/>
      <c r="AG81" s="134">
        <v>1</v>
      </c>
      <c r="AH81" s="108">
        <v>5</v>
      </c>
      <c r="AI81" s="135">
        <f t="shared" si="26"/>
        <v>34.892519238047178</v>
      </c>
      <c r="AJ81" s="106">
        <f t="shared" si="20"/>
        <v>2163.3361927589249</v>
      </c>
      <c r="AK81" s="111">
        <f t="shared" si="27"/>
        <v>13.008956730162735</v>
      </c>
      <c r="AL81" s="106">
        <f t="shared" si="21"/>
        <v>806.55531727008963</v>
      </c>
      <c r="AM81" s="106">
        <f t="shared" si="22"/>
        <v>2969.8915100290146</v>
      </c>
      <c r="AN81" s="107">
        <f t="shared" si="23"/>
        <v>6391.2371890413597</v>
      </c>
      <c r="AO81" s="134"/>
    </row>
    <row r="82" spans="1:41" s="101" customFormat="1" ht="45" customHeight="1">
      <c r="A82" s="108">
        <v>73</v>
      </c>
      <c r="B82" s="134" t="s">
        <v>107</v>
      </c>
      <c r="C82" s="134">
        <v>3</v>
      </c>
      <c r="D82" s="108" t="s">
        <v>249</v>
      </c>
      <c r="E82" s="108"/>
      <c r="F82" s="274">
        <v>66.33</v>
      </c>
      <c r="G82" s="108"/>
      <c r="H82" s="108"/>
      <c r="I82" s="108"/>
      <c r="J82" s="108">
        <v>13</v>
      </c>
      <c r="K82" s="108">
        <v>7</v>
      </c>
      <c r="L82" s="134">
        <f t="shared" si="15"/>
        <v>63</v>
      </c>
      <c r="M82" s="109">
        <v>50</v>
      </c>
      <c r="N82" s="109"/>
      <c r="O82" s="109">
        <v>4</v>
      </c>
      <c r="P82" s="109"/>
      <c r="Q82" s="109"/>
      <c r="R82" s="109"/>
      <c r="S82" s="134">
        <v>2</v>
      </c>
      <c r="T82" s="108">
        <v>7</v>
      </c>
      <c r="U82" s="135">
        <f t="shared" si="24"/>
        <v>40.201513341298288</v>
      </c>
      <c r="V82" s="105">
        <f t="shared" si="17"/>
        <v>2532.6953405017921</v>
      </c>
      <c r="W82" s="110">
        <f t="shared" si="25"/>
        <v>14.981481481481481</v>
      </c>
      <c r="X82" s="105">
        <f t="shared" si="18"/>
        <v>943.83333333333326</v>
      </c>
      <c r="Y82" s="105">
        <f t="shared" si="19"/>
        <v>3476.5286738351251</v>
      </c>
      <c r="Z82" s="108">
        <f t="shared" si="16"/>
        <v>63</v>
      </c>
      <c r="AA82" s="109">
        <v>50</v>
      </c>
      <c r="AB82" s="109"/>
      <c r="AC82" s="109">
        <v>4</v>
      </c>
      <c r="AD82" s="109"/>
      <c r="AE82" s="109"/>
      <c r="AF82" s="109"/>
      <c r="AG82" s="134">
        <v>2</v>
      </c>
      <c r="AH82" s="108">
        <v>7</v>
      </c>
      <c r="AI82" s="135">
        <f t="shared" si="26"/>
        <v>34.892519238047178</v>
      </c>
      <c r="AJ82" s="106">
        <f t="shared" si="20"/>
        <v>2198.2287119969724</v>
      </c>
      <c r="AK82" s="111">
        <f t="shared" si="27"/>
        <v>13.008956730162735</v>
      </c>
      <c r="AL82" s="106">
        <f t="shared" si="21"/>
        <v>819.56427400025234</v>
      </c>
      <c r="AM82" s="106">
        <f t="shared" si="22"/>
        <v>3017.7929859972246</v>
      </c>
      <c r="AN82" s="107">
        <f t="shared" si="23"/>
        <v>6494.3216598323497</v>
      </c>
      <c r="AO82" s="134"/>
    </row>
    <row r="83" spans="1:41" s="113" customFormat="1" ht="45" customHeight="1">
      <c r="A83" s="108">
        <v>74</v>
      </c>
      <c r="B83" s="134" t="s">
        <v>102</v>
      </c>
      <c r="C83" s="134">
        <v>3</v>
      </c>
      <c r="D83" s="108" t="s">
        <v>249</v>
      </c>
      <c r="E83" s="108"/>
      <c r="F83" s="274">
        <v>71.81</v>
      </c>
      <c r="G83" s="108"/>
      <c r="H83" s="108"/>
      <c r="I83" s="108"/>
      <c r="J83" s="108">
        <v>17</v>
      </c>
      <c r="K83" s="108">
        <v>5</v>
      </c>
      <c r="L83" s="134">
        <f t="shared" si="15"/>
        <v>62</v>
      </c>
      <c r="M83" s="109">
        <v>50</v>
      </c>
      <c r="N83" s="109"/>
      <c r="O83" s="109">
        <v>4</v>
      </c>
      <c r="P83" s="109"/>
      <c r="Q83" s="109"/>
      <c r="R83" s="109"/>
      <c r="S83" s="134">
        <v>3</v>
      </c>
      <c r="T83" s="108">
        <v>5</v>
      </c>
      <c r="U83" s="135">
        <f t="shared" si="24"/>
        <v>40.201513341298288</v>
      </c>
      <c r="V83" s="105">
        <f t="shared" si="17"/>
        <v>2492.4938271604938</v>
      </c>
      <c r="W83" s="110">
        <f t="shared" si="25"/>
        <v>14.981481481481481</v>
      </c>
      <c r="X83" s="105">
        <v>930</v>
      </c>
      <c r="Y83" s="105">
        <f t="shared" si="19"/>
        <v>3422.4938271604938</v>
      </c>
      <c r="Z83" s="108">
        <f t="shared" si="16"/>
        <v>62</v>
      </c>
      <c r="AA83" s="109">
        <v>50</v>
      </c>
      <c r="AB83" s="109"/>
      <c r="AC83" s="109">
        <v>4</v>
      </c>
      <c r="AD83" s="109"/>
      <c r="AE83" s="109"/>
      <c r="AF83" s="109"/>
      <c r="AG83" s="134">
        <v>3</v>
      </c>
      <c r="AH83" s="108">
        <v>5</v>
      </c>
      <c r="AI83" s="135">
        <f t="shared" si="26"/>
        <v>34.892519238047178</v>
      </c>
      <c r="AJ83" s="106">
        <f t="shared" si="20"/>
        <v>2163.3361927589249</v>
      </c>
      <c r="AK83" s="111">
        <f t="shared" si="27"/>
        <v>13.008956730162735</v>
      </c>
      <c r="AL83" s="106">
        <f t="shared" si="21"/>
        <v>806.55531727008963</v>
      </c>
      <c r="AM83" s="106">
        <f t="shared" si="22"/>
        <v>2969.8915100290146</v>
      </c>
      <c r="AN83" s="107">
        <f t="shared" si="23"/>
        <v>6392.3853371895084</v>
      </c>
      <c r="AO83" s="134"/>
    </row>
    <row r="84" spans="1:41" s="101" customFormat="1" ht="45" customHeight="1">
      <c r="A84" s="108">
        <v>75</v>
      </c>
      <c r="B84" s="134" t="s">
        <v>96</v>
      </c>
      <c r="C84" s="134">
        <v>3</v>
      </c>
      <c r="D84" s="108" t="s">
        <v>249</v>
      </c>
      <c r="E84" s="108"/>
      <c r="F84" s="274">
        <v>55.37</v>
      </c>
      <c r="G84" s="108"/>
      <c r="H84" s="108"/>
      <c r="I84" s="108"/>
      <c r="J84" s="108">
        <v>21</v>
      </c>
      <c r="K84" s="108">
        <v>11</v>
      </c>
      <c r="L84" s="134">
        <f t="shared" si="15"/>
        <v>69</v>
      </c>
      <c r="M84" s="109">
        <v>50</v>
      </c>
      <c r="N84" s="109"/>
      <c r="O84" s="109">
        <v>4</v>
      </c>
      <c r="P84" s="109"/>
      <c r="Q84" s="109"/>
      <c r="R84" s="109"/>
      <c r="S84" s="134">
        <v>4</v>
      </c>
      <c r="T84" s="108">
        <v>11</v>
      </c>
      <c r="U84" s="135">
        <f t="shared" si="24"/>
        <v>40.201513341298288</v>
      </c>
      <c r="V84" s="105">
        <f t="shared" si="17"/>
        <v>2773.904420549582</v>
      </c>
      <c r="W84" s="110">
        <f t="shared" si="25"/>
        <v>14.981481481481481</v>
      </c>
      <c r="X84" s="105">
        <v>1035</v>
      </c>
      <c r="Y84" s="105">
        <f t="shared" si="19"/>
        <v>3808.904420549582</v>
      </c>
      <c r="Z84" s="108">
        <f t="shared" si="16"/>
        <v>69</v>
      </c>
      <c r="AA84" s="109">
        <v>50</v>
      </c>
      <c r="AB84" s="109"/>
      <c r="AC84" s="109">
        <v>4</v>
      </c>
      <c r="AD84" s="109"/>
      <c r="AE84" s="109"/>
      <c r="AF84" s="109"/>
      <c r="AG84" s="134">
        <v>4</v>
      </c>
      <c r="AH84" s="108">
        <v>11</v>
      </c>
      <c r="AI84" s="135">
        <f t="shared" si="26"/>
        <v>34.892519238047178</v>
      </c>
      <c r="AJ84" s="106">
        <f t="shared" si="20"/>
        <v>2407.5838274252551</v>
      </c>
      <c r="AK84" s="111">
        <f t="shared" si="27"/>
        <v>13.008956730162735</v>
      </c>
      <c r="AL84" s="106">
        <f t="shared" si="21"/>
        <v>897.6180143812287</v>
      </c>
      <c r="AM84" s="106">
        <f t="shared" si="22"/>
        <v>3305.2018418064836</v>
      </c>
      <c r="AN84" s="107">
        <f t="shared" si="23"/>
        <v>7114.1062623560656</v>
      </c>
      <c r="AO84" s="134"/>
    </row>
    <row r="85" spans="1:41" s="101" customFormat="1" ht="45" customHeight="1">
      <c r="A85" s="108">
        <v>76</v>
      </c>
      <c r="B85" s="134" t="s">
        <v>82</v>
      </c>
      <c r="C85" s="134">
        <v>3</v>
      </c>
      <c r="D85" s="108" t="s">
        <v>249</v>
      </c>
      <c r="E85" s="108"/>
      <c r="F85" s="274">
        <v>94.14</v>
      </c>
      <c r="G85" s="108"/>
      <c r="H85" s="108"/>
      <c r="I85" s="108"/>
      <c r="J85" s="108">
        <v>19</v>
      </c>
      <c r="K85" s="108">
        <v>4</v>
      </c>
      <c r="L85" s="134">
        <f t="shared" si="15"/>
        <v>63</v>
      </c>
      <c r="M85" s="109">
        <v>50</v>
      </c>
      <c r="N85" s="109"/>
      <c r="O85" s="109">
        <v>6</v>
      </c>
      <c r="P85" s="109"/>
      <c r="Q85" s="109"/>
      <c r="R85" s="109"/>
      <c r="S85" s="134">
        <v>3</v>
      </c>
      <c r="T85" s="108">
        <v>4</v>
      </c>
      <c r="U85" s="135">
        <f t="shared" si="24"/>
        <v>40.201513341298288</v>
      </c>
      <c r="V85" s="105">
        <f t="shared" si="17"/>
        <v>2532.6953405017921</v>
      </c>
      <c r="W85" s="110">
        <f t="shared" si="25"/>
        <v>14.981481481481481</v>
      </c>
      <c r="X85" s="105">
        <v>945</v>
      </c>
      <c r="Y85" s="105">
        <f t="shared" si="19"/>
        <v>3477.6953405017921</v>
      </c>
      <c r="Z85" s="108">
        <f t="shared" si="16"/>
        <v>63</v>
      </c>
      <c r="AA85" s="109">
        <v>50</v>
      </c>
      <c r="AB85" s="109"/>
      <c r="AC85" s="109">
        <v>6</v>
      </c>
      <c r="AD85" s="109"/>
      <c r="AE85" s="109"/>
      <c r="AF85" s="109"/>
      <c r="AG85" s="134">
        <v>3</v>
      </c>
      <c r="AH85" s="108">
        <v>4</v>
      </c>
      <c r="AI85" s="135">
        <f t="shared" si="26"/>
        <v>34.892519238047178</v>
      </c>
      <c r="AJ85" s="106">
        <f t="shared" si="20"/>
        <v>2198.2287119969724</v>
      </c>
      <c r="AK85" s="111">
        <f t="shared" si="27"/>
        <v>13.008956730162735</v>
      </c>
      <c r="AL85" s="106">
        <f t="shared" si="21"/>
        <v>819.56427400025234</v>
      </c>
      <c r="AM85" s="106">
        <f t="shared" si="22"/>
        <v>3017.7929859972246</v>
      </c>
      <c r="AN85" s="107">
        <f t="shared" si="23"/>
        <v>6495.4883264990167</v>
      </c>
      <c r="AO85" s="134"/>
    </row>
    <row r="86" spans="1:41" s="101" customFormat="1" ht="45" customHeight="1">
      <c r="A86" s="108">
        <v>77</v>
      </c>
      <c r="B86" s="134" t="s">
        <v>72</v>
      </c>
      <c r="C86" s="134">
        <v>3</v>
      </c>
      <c r="D86" s="108" t="s">
        <v>249</v>
      </c>
      <c r="E86" s="108"/>
      <c r="F86" s="274">
        <v>72.28</v>
      </c>
      <c r="G86" s="108"/>
      <c r="H86" s="108"/>
      <c r="I86" s="108"/>
      <c r="J86" s="108">
        <v>6</v>
      </c>
      <c r="K86" s="108">
        <v>1</v>
      </c>
      <c r="L86" s="134">
        <f t="shared" si="15"/>
        <v>56</v>
      </c>
      <c r="M86" s="109">
        <v>50</v>
      </c>
      <c r="N86" s="109"/>
      <c r="O86" s="109">
        <v>4</v>
      </c>
      <c r="P86" s="109"/>
      <c r="Q86" s="109"/>
      <c r="R86" s="109"/>
      <c r="S86" s="134">
        <v>1</v>
      </c>
      <c r="T86" s="108">
        <v>1</v>
      </c>
      <c r="U86" s="135">
        <f t="shared" si="24"/>
        <v>40.201513341298288</v>
      </c>
      <c r="V86" s="105">
        <f t="shared" si="17"/>
        <v>2251.2847471127043</v>
      </c>
      <c r="W86" s="110">
        <f t="shared" si="25"/>
        <v>14.981481481481481</v>
      </c>
      <c r="X86" s="105">
        <v>840</v>
      </c>
      <c r="Y86" s="105">
        <f t="shared" si="19"/>
        <v>3091.2847471127043</v>
      </c>
      <c r="Z86" s="108">
        <f t="shared" si="16"/>
        <v>56</v>
      </c>
      <c r="AA86" s="109">
        <v>50</v>
      </c>
      <c r="AB86" s="109"/>
      <c r="AC86" s="109">
        <v>4</v>
      </c>
      <c r="AD86" s="109"/>
      <c r="AE86" s="109"/>
      <c r="AF86" s="109"/>
      <c r="AG86" s="134">
        <v>1</v>
      </c>
      <c r="AH86" s="108">
        <v>1</v>
      </c>
      <c r="AI86" s="135">
        <f t="shared" si="26"/>
        <v>34.892519238047178</v>
      </c>
      <c r="AJ86" s="106">
        <f t="shared" si="20"/>
        <v>1953.9810773306419</v>
      </c>
      <c r="AK86" s="111">
        <f t="shared" si="27"/>
        <v>13.008956730162735</v>
      </c>
      <c r="AL86" s="106">
        <f t="shared" si="21"/>
        <v>728.50157688911315</v>
      </c>
      <c r="AM86" s="106">
        <f t="shared" si="22"/>
        <v>2682.4826542197552</v>
      </c>
      <c r="AN86" s="107">
        <f t="shared" si="23"/>
        <v>5773.7674013324595</v>
      </c>
      <c r="AO86" s="134"/>
    </row>
    <row r="87" spans="1:41" s="101" customFormat="1" ht="45" customHeight="1">
      <c r="A87" s="108">
        <v>78</v>
      </c>
      <c r="B87" s="134" t="s">
        <v>77</v>
      </c>
      <c r="C87" s="134">
        <v>3</v>
      </c>
      <c r="D87" s="108" t="s">
        <v>249</v>
      </c>
      <c r="E87" s="108"/>
      <c r="F87" s="274">
        <v>70.319999999999993</v>
      </c>
      <c r="G87" s="108"/>
      <c r="H87" s="108"/>
      <c r="I87" s="108"/>
      <c r="J87" s="108">
        <v>5</v>
      </c>
      <c r="K87" s="108">
        <v>0</v>
      </c>
      <c r="L87" s="134">
        <f t="shared" si="15"/>
        <v>55</v>
      </c>
      <c r="M87" s="109">
        <v>50</v>
      </c>
      <c r="N87" s="109"/>
      <c r="O87" s="109">
        <v>4</v>
      </c>
      <c r="P87" s="109"/>
      <c r="Q87" s="109"/>
      <c r="R87" s="109"/>
      <c r="S87" s="134">
        <v>1</v>
      </c>
      <c r="T87" s="108"/>
      <c r="U87" s="135">
        <f t="shared" si="24"/>
        <v>40.201513341298288</v>
      </c>
      <c r="V87" s="105">
        <f t="shared" si="17"/>
        <v>2211.083233771406</v>
      </c>
      <c r="W87" s="110">
        <f t="shared" si="25"/>
        <v>14.981481481481481</v>
      </c>
      <c r="X87" s="105">
        <v>825</v>
      </c>
      <c r="Y87" s="105">
        <f t="shared" si="19"/>
        <v>3036.083233771406</v>
      </c>
      <c r="Z87" s="108">
        <f t="shared" si="16"/>
        <v>55</v>
      </c>
      <c r="AA87" s="109">
        <v>50</v>
      </c>
      <c r="AB87" s="109"/>
      <c r="AC87" s="109">
        <v>4</v>
      </c>
      <c r="AD87" s="109"/>
      <c r="AE87" s="109"/>
      <c r="AF87" s="109"/>
      <c r="AG87" s="134">
        <v>1</v>
      </c>
      <c r="AH87" s="108"/>
      <c r="AI87" s="135">
        <f t="shared" si="26"/>
        <v>34.892519238047178</v>
      </c>
      <c r="AJ87" s="106">
        <f t="shared" si="20"/>
        <v>1919.0885580925949</v>
      </c>
      <c r="AK87" s="111">
        <f t="shared" si="27"/>
        <v>13.008956730162735</v>
      </c>
      <c r="AL87" s="106">
        <v>715</v>
      </c>
      <c r="AM87" s="106">
        <f t="shared" si="22"/>
        <v>2634.0885580925951</v>
      </c>
      <c r="AN87" s="107">
        <f t="shared" si="23"/>
        <v>5670.1717918640006</v>
      </c>
      <c r="AO87" s="134"/>
    </row>
    <row r="88" spans="1:41" s="101" customFormat="1" ht="45" customHeight="1">
      <c r="A88" s="108">
        <v>79</v>
      </c>
      <c r="B88" s="134" t="s">
        <v>51</v>
      </c>
      <c r="C88" s="134">
        <v>3</v>
      </c>
      <c r="D88" s="108" t="s">
        <v>249</v>
      </c>
      <c r="E88" s="108"/>
      <c r="F88" s="274">
        <v>46.32</v>
      </c>
      <c r="G88" s="108"/>
      <c r="H88" s="108"/>
      <c r="I88" s="108"/>
      <c r="J88" s="108">
        <v>36</v>
      </c>
      <c r="K88" s="108">
        <v>2</v>
      </c>
      <c r="L88" s="134">
        <f t="shared" si="15"/>
        <v>61</v>
      </c>
      <c r="M88" s="109">
        <v>50</v>
      </c>
      <c r="N88" s="109"/>
      <c r="O88" s="109">
        <v>2</v>
      </c>
      <c r="P88" s="109"/>
      <c r="Q88" s="109"/>
      <c r="R88" s="109"/>
      <c r="S88" s="134">
        <v>7</v>
      </c>
      <c r="T88" s="108">
        <v>2</v>
      </c>
      <c r="U88" s="135">
        <f t="shared" si="24"/>
        <v>40.201513341298288</v>
      </c>
      <c r="V88" s="105">
        <f t="shared" si="17"/>
        <v>2452.2923138191954</v>
      </c>
      <c r="W88" s="110">
        <f t="shared" si="25"/>
        <v>14.981481481481481</v>
      </c>
      <c r="X88" s="105">
        <v>915</v>
      </c>
      <c r="Y88" s="105">
        <f t="shared" si="19"/>
        <v>3367.2923138191954</v>
      </c>
      <c r="Z88" s="108">
        <f t="shared" si="16"/>
        <v>61</v>
      </c>
      <c r="AA88" s="109">
        <v>50</v>
      </c>
      <c r="AB88" s="109"/>
      <c r="AC88" s="109">
        <v>2</v>
      </c>
      <c r="AD88" s="109"/>
      <c r="AE88" s="109"/>
      <c r="AF88" s="109"/>
      <c r="AG88" s="134">
        <v>7</v>
      </c>
      <c r="AH88" s="108">
        <v>2</v>
      </c>
      <c r="AI88" s="135">
        <f t="shared" si="26"/>
        <v>34.892519238047178</v>
      </c>
      <c r="AJ88" s="106">
        <f t="shared" si="20"/>
        <v>2128.4436735208778</v>
      </c>
      <c r="AK88" s="111">
        <f t="shared" si="27"/>
        <v>13.008956730162735</v>
      </c>
      <c r="AL88" s="106">
        <v>793</v>
      </c>
      <c r="AM88" s="106">
        <f t="shared" si="22"/>
        <v>2921.4436735208778</v>
      </c>
      <c r="AN88" s="107">
        <f t="shared" si="23"/>
        <v>6288.7359873400728</v>
      </c>
      <c r="AO88" s="134"/>
    </row>
    <row r="89" spans="1:41" s="101" customFormat="1" ht="45" customHeight="1">
      <c r="A89" s="108">
        <v>80</v>
      </c>
      <c r="B89" s="134" t="s">
        <v>50</v>
      </c>
      <c r="C89" s="134">
        <v>3</v>
      </c>
      <c r="D89" s="108" t="s">
        <v>249</v>
      </c>
      <c r="E89" s="108"/>
      <c r="F89" s="274">
        <v>68.819999999999993</v>
      </c>
      <c r="G89" s="108"/>
      <c r="H89" s="108" t="s">
        <v>248</v>
      </c>
      <c r="I89" s="108"/>
      <c r="J89" s="108">
        <v>12</v>
      </c>
      <c r="K89" s="108">
        <v>2</v>
      </c>
      <c r="L89" s="134">
        <f t="shared" si="15"/>
        <v>58</v>
      </c>
      <c r="M89" s="109">
        <v>50</v>
      </c>
      <c r="N89" s="109"/>
      <c r="O89" s="109">
        <v>4</v>
      </c>
      <c r="P89" s="109"/>
      <c r="Q89" s="109"/>
      <c r="R89" s="109"/>
      <c r="S89" s="134">
        <v>2</v>
      </c>
      <c r="T89" s="108">
        <v>2</v>
      </c>
      <c r="U89" s="135">
        <f t="shared" si="24"/>
        <v>40.201513341298288</v>
      </c>
      <c r="V89" s="105">
        <f t="shared" si="17"/>
        <v>2331.6877737953005</v>
      </c>
      <c r="W89" s="110">
        <f t="shared" si="25"/>
        <v>14.981481481481481</v>
      </c>
      <c r="X89" s="105">
        <v>870</v>
      </c>
      <c r="Y89" s="105">
        <f t="shared" si="19"/>
        <v>3201.6877737953005</v>
      </c>
      <c r="Z89" s="108">
        <f t="shared" si="16"/>
        <v>83</v>
      </c>
      <c r="AA89" s="109">
        <v>50</v>
      </c>
      <c r="AB89" s="109"/>
      <c r="AC89" s="109">
        <v>4</v>
      </c>
      <c r="AD89" s="109"/>
      <c r="AE89" s="109">
        <v>25</v>
      </c>
      <c r="AF89" s="109"/>
      <c r="AG89" s="134">
        <v>2</v>
      </c>
      <c r="AH89" s="108">
        <v>2</v>
      </c>
      <c r="AI89" s="135">
        <f t="shared" si="26"/>
        <v>34.892519238047178</v>
      </c>
      <c r="AJ89" s="106">
        <f t="shared" si="20"/>
        <v>2896.079096757916</v>
      </c>
      <c r="AK89" s="111">
        <f t="shared" si="27"/>
        <v>13.008956730162735</v>
      </c>
      <c r="AL89" s="106">
        <v>1079</v>
      </c>
      <c r="AM89" s="106">
        <f t="shared" si="22"/>
        <v>3975.079096757916</v>
      </c>
      <c r="AN89" s="107">
        <f t="shared" si="23"/>
        <v>7176.766870553216</v>
      </c>
      <c r="AO89" s="134"/>
    </row>
    <row r="90" spans="1:41" s="101" customFormat="1" ht="45" customHeight="1">
      <c r="A90" s="108">
        <v>81</v>
      </c>
      <c r="B90" s="134" t="s">
        <v>62</v>
      </c>
      <c r="C90" s="134">
        <v>3</v>
      </c>
      <c r="D90" s="108" t="s">
        <v>249</v>
      </c>
      <c r="E90" s="108"/>
      <c r="F90" s="274">
        <v>65.47</v>
      </c>
      <c r="G90" s="108"/>
      <c r="H90" s="108" t="s">
        <v>248</v>
      </c>
      <c r="I90" s="108"/>
      <c r="J90" s="108">
        <v>27</v>
      </c>
      <c r="K90" s="108">
        <v>3</v>
      </c>
      <c r="L90" s="134">
        <f t="shared" si="15"/>
        <v>62</v>
      </c>
      <c r="M90" s="109">
        <v>50</v>
      </c>
      <c r="N90" s="109"/>
      <c r="O90" s="109">
        <v>4</v>
      </c>
      <c r="P90" s="109"/>
      <c r="Q90" s="109"/>
      <c r="R90" s="109"/>
      <c r="S90" s="134">
        <v>5</v>
      </c>
      <c r="T90" s="108">
        <v>3</v>
      </c>
      <c r="U90" s="135">
        <f t="shared" si="24"/>
        <v>40.201513341298288</v>
      </c>
      <c r="V90" s="105">
        <f t="shared" si="17"/>
        <v>2492.4938271604938</v>
      </c>
      <c r="W90" s="110">
        <f t="shared" si="25"/>
        <v>14.981481481481481</v>
      </c>
      <c r="X90" s="105">
        <v>930</v>
      </c>
      <c r="Y90" s="105">
        <f t="shared" si="19"/>
        <v>3422.4938271604938</v>
      </c>
      <c r="Z90" s="108">
        <f t="shared" si="16"/>
        <v>87</v>
      </c>
      <c r="AA90" s="109">
        <v>50</v>
      </c>
      <c r="AB90" s="109"/>
      <c r="AC90" s="109">
        <v>4</v>
      </c>
      <c r="AD90" s="109"/>
      <c r="AE90" s="109">
        <v>25</v>
      </c>
      <c r="AF90" s="109"/>
      <c r="AG90" s="134">
        <v>5</v>
      </c>
      <c r="AH90" s="108">
        <v>3</v>
      </c>
      <c r="AI90" s="135">
        <f t="shared" si="26"/>
        <v>34.892519238047178</v>
      </c>
      <c r="AJ90" s="106">
        <f t="shared" si="20"/>
        <v>3035.6491737101046</v>
      </c>
      <c r="AK90" s="111">
        <f t="shared" si="27"/>
        <v>13.008956730162735</v>
      </c>
      <c r="AL90" s="106">
        <v>1131</v>
      </c>
      <c r="AM90" s="106">
        <f t="shared" si="22"/>
        <v>4166.6491737101042</v>
      </c>
      <c r="AN90" s="107">
        <f t="shared" si="23"/>
        <v>7589.1430008705975</v>
      </c>
      <c r="AO90" s="134"/>
    </row>
    <row r="91" spans="1:41" s="101" customFormat="1" ht="45" customHeight="1">
      <c r="A91" s="108">
        <v>82</v>
      </c>
      <c r="B91" s="134" t="s">
        <v>52</v>
      </c>
      <c r="C91" s="134">
        <v>3</v>
      </c>
      <c r="D91" s="108" t="s">
        <v>249</v>
      </c>
      <c r="E91" s="108"/>
      <c r="F91" s="274">
        <v>72.010000000000005</v>
      </c>
      <c r="G91" s="108"/>
      <c r="H91" s="108"/>
      <c r="I91" s="108"/>
      <c r="J91" s="108">
        <v>22</v>
      </c>
      <c r="K91" s="108">
        <v>8</v>
      </c>
      <c r="L91" s="134">
        <f t="shared" si="15"/>
        <v>66</v>
      </c>
      <c r="M91" s="109">
        <v>50</v>
      </c>
      <c r="N91" s="109"/>
      <c r="O91" s="109">
        <v>4</v>
      </c>
      <c r="P91" s="109"/>
      <c r="Q91" s="109"/>
      <c r="R91" s="109"/>
      <c r="S91" s="134">
        <v>4</v>
      </c>
      <c r="T91" s="108">
        <v>8</v>
      </c>
      <c r="U91" s="135">
        <f t="shared" si="24"/>
        <v>40.201513341298288</v>
      </c>
      <c r="V91" s="105">
        <f t="shared" si="17"/>
        <v>2653.2998805256871</v>
      </c>
      <c r="W91" s="110">
        <f t="shared" si="25"/>
        <v>14.981481481481481</v>
      </c>
      <c r="X91" s="105">
        <v>990</v>
      </c>
      <c r="Y91" s="105">
        <f t="shared" si="19"/>
        <v>3643.2998805256871</v>
      </c>
      <c r="Z91" s="108">
        <f t="shared" si="16"/>
        <v>66</v>
      </c>
      <c r="AA91" s="109">
        <v>50</v>
      </c>
      <c r="AB91" s="109"/>
      <c r="AC91" s="109">
        <v>4</v>
      </c>
      <c r="AD91" s="109"/>
      <c r="AE91" s="109"/>
      <c r="AF91" s="109"/>
      <c r="AG91" s="134">
        <v>4</v>
      </c>
      <c r="AH91" s="108">
        <v>8</v>
      </c>
      <c r="AI91" s="135">
        <f t="shared" si="26"/>
        <v>34.892519238047178</v>
      </c>
      <c r="AJ91" s="106">
        <f t="shared" si="20"/>
        <v>2302.906269711114</v>
      </c>
      <c r="AK91" s="111">
        <f t="shared" si="27"/>
        <v>13.008956730162735</v>
      </c>
      <c r="AL91" s="106">
        <v>858</v>
      </c>
      <c r="AM91" s="106">
        <f t="shared" si="22"/>
        <v>3160.906269711114</v>
      </c>
      <c r="AN91" s="107">
        <f t="shared" si="23"/>
        <v>6804.2061502368015</v>
      </c>
      <c r="AO91" s="134"/>
    </row>
    <row r="92" spans="1:41" s="101" customFormat="1" ht="45" customHeight="1">
      <c r="A92" s="108">
        <v>83</v>
      </c>
      <c r="B92" s="134" t="s">
        <v>92</v>
      </c>
      <c r="C92" s="134">
        <v>3</v>
      </c>
      <c r="D92" s="108" t="s">
        <v>249</v>
      </c>
      <c r="E92" s="108"/>
      <c r="F92" s="274">
        <v>79.900000000000006</v>
      </c>
      <c r="G92" s="108"/>
      <c r="H92" s="108"/>
      <c r="I92" s="108"/>
      <c r="J92" s="108">
        <v>32</v>
      </c>
      <c r="K92" s="108">
        <v>4</v>
      </c>
      <c r="L92" s="134">
        <f t="shared" si="15"/>
        <v>64</v>
      </c>
      <c r="M92" s="109">
        <v>50</v>
      </c>
      <c r="N92" s="109"/>
      <c r="O92" s="109">
        <v>4</v>
      </c>
      <c r="P92" s="109"/>
      <c r="Q92" s="109"/>
      <c r="R92" s="109"/>
      <c r="S92" s="134">
        <v>6</v>
      </c>
      <c r="T92" s="108">
        <v>4</v>
      </c>
      <c r="U92" s="135">
        <f t="shared" si="24"/>
        <v>40.201513341298288</v>
      </c>
      <c r="V92" s="105">
        <f t="shared" si="17"/>
        <v>2572.8968538430904</v>
      </c>
      <c r="W92" s="110">
        <f t="shared" si="25"/>
        <v>14.981481481481481</v>
      </c>
      <c r="X92" s="105">
        <v>960</v>
      </c>
      <c r="Y92" s="105">
        <f t="shared" si="19"/>
        <v>3532.8968538430904</v>
      </c>
      <c r="Z92" s="108">
        <f t="shared" si="16"/>
        <v>64</v>
      </c>
      <c r="AA92" s="109">
        <v>50</v>
      </c>
      <c r="AB92" s="109"/>
      <c r="AC92" s="109">
        <v>4</v>
      </c>
      <c r="AD92" s="109"/>
      <c r="AE92" s="109"/>
      <c r="AF92" s="109"/>
      <c r="AG92" s="134">
        <v>6</v>
      </c>
      <c r="AH92" s="108">
        <v>4</v>
      </c>
      <c r="AI92" s="135">
        <f t="shared" si="26"/>
        <v>34.892519238047178</v>
      </c>
      <c r="AJ92" s="106">
        <f t="shared" si="20"/>
        <v>2233.1212312350194</v>
      </c>
      <c r="AK92" s="111">
        <f t="shared" si="27"/>
        <v>13.008956730162735</v>
      </c>
      <c r="AL92" s="106">
        <v>832</v>
      </c>
      <c r="AM92" s="106">
        <f t="shared" si="22"/>
        <v>3065.1212312350194</v>
      </c>
      <c r="AN92" s="107">
        <f t="shared" si="23"/>
        <v>6598.0180850781098</v>
      </c>
      <c r="AO92" s="134"/>
    </row>
    <row r="93" spans="1:41" s="101" customFormat="1" ht="45" customHeight="1">
      <c r="A93" s="108">
        <v>84</v>
      </c>
      <c r="B93" s="134" t="s">
        <v>84</v>
      </c>
      <c r="C93" s="134">
        <v>3</v>
      </c>
      <c r="D93" s="108" t="s">
        <v>249</v>
      </c>
      <c r="E93" s="108"/>
      <c r="F93" s="274">
        <v>53.49</v>
      </c>
      <c r="G93" s="108"/>
      <c r="H93" s="108" t="s">
        <v>248</v>
      </c>
      <c r="I93" s="108"/>
      <c r="J93" s="108">
        <v>9</v>
      </c>
      <c r="K93" s="108">
        <v>0</v>
      </c>
      <c r="L93" s="134">
        <f t="shared" si="15"/>
        <v>55</v>
      </c>
      <c r="M93" s="109">
        <v>50</v>
      </c>
      <c r="N93" s="109"/>
      <c r="O93" s="109">
        <v>4</v>
      </c>
      <c r="P93" s="109"/>
      <c r="Q93" s="109"/>
      <c r="R93" s="109"/>
      <c r="S93" s="134">
        <v>1</v>
      </c>
      <c r="T93" s="108"/>
      <c r="U93" s="135">
        <f t="shared" si="24"/>
        <v>40.201513341298288</v>
      </c>
      <c r="V93" s="105">
        <f t="shared" si="17"/>
        <v>2211.083233771406</v>
      </c>
      <c r="W93" s="110">
        <f t="shared" si="25"/>
        <v>14.981481481481481</v>
      </c>
      <c r="X93" s="105">
        <v>825</v>
      </c>
      <c r="Y93" s="105">
        <f t="shared" si="19"/>
        <v>3036.083233771406</v>
      </c>
      <c r="Z93" s="108">
        <f t="shared" si="16"/>
        <v>80</v>
      </c>
      <c r="AA93" s="109">
        <v>50</v>
      </c>
      <c r="AB93" s="109"/>
      <c r="AC93" s="109">
        <v>4</v>
      </c>
      <c r="AD93" s="109"/>
      <c r="AE93" s="109">
        <v>25</v>
      </c>
      <c r="AF93" s="109"/>
      <c r="AG93" s="134">
        <v>1</v>
      </c>
      <c r="AH93" s="108"/>
      <c r="AI93" s="135">
        <f t="shared" si="26"/>
        <v>34.892519238047178</v>
      </c>
      <c r="AJ93" s="106">
        <f t="shared" si="20"/>
        <v>2791.4015390437744</v>
      </c>
      <c r="AK93" s="111">
        <f t="shared" si="27"/>
        <v>13.008956730162735</v>
      </c>
      <c r="AL93" s="106">
        <v>1040</v>
      </c>
      <c r="AM93" s="106">
        <f t="shared" si="22"/>
        <v>3831.4015390437744</v>
      </c>
      <c r="AN93" s="107">
        <f t="shared" si="23"/>
        <v>6867.4847728151799</v>
      </c>
      <c r="AO93" s="134"/>
    </row>
    <row r="94" spans="1:41" s="101" customFormat="1" ht="45" customHeight="1">
      <c r="A94" s="108">
        <v>85</v>
      </c>
      <c r="B94" s="134" t="s">
        <v>94</v>
      </c>
      <c r="C94" s="134">
        <v>3</v>
      </c>
      <c r="D94" s="108" t="s">
        <v>249</v>
      </c>
      <c r="E94" s="108"/>
      <c r="F94" s="274">
        <v>70.98</v>
      </c>
      <c r="G94" s="108"/>
      <c r="H94" s="108"/>
      <c r="I94" s="108"/>
      <c r="J94" s="108">
        <v>23</v>
      </c>
      <c r="K94" s="108">
        <v>5</v>
      </c>
      <c r="L94" s="134">
        <f t="shared" si="15"/>
        <v>63</v>
      </c>
      <c r="M94" s="109">
        <v>50</v>
      </c>
      <c r="N94" s="109"/>
      <c r="O94" s="109">
        <v>4</v>
      </c>
      <c r="P94" s="109"/>
      <c r="Q94" s="109"/>
      <c r="R94" s="109"/>
      <c r="S94" s="134">
        <v>4</v>
      </c>
      <c r="T94" s="108">
        <v>5</v>
      </c>
      <c r="U94" s="135">
        <f t="shared" si="24"/>
        <v>40.201513341298288</v>
      </c>
      <c r="V94" s="105">
        <f t="shared" si="17"/>
        <v>2532.6953405017921</v>
      </c>
      <c r="W94" s="110">
        <f t="shared" si="25"/>
        <v>14.981481481481481</v>
      </c>
      <c r="X94" s="105">
        <v>945</v>
      </c>
      <c r="Y94" s="105">
        <f t="shared" si="19"/>
        <v>3477.6953405017921</v>
      </c>
      <c r="Z94" s="108">
        <f t="shared" si="16"/>
        <v>63</v>
      </c>
      <c r="AA94" s="109">
        <v>50</v>
      </c>
      <c r="AB94" s="109"/>
      <c r="AC94" s="109">
        <v>4</v>
      </c>
      <c r="AD94" s="109"/>
      <c r="AE94" s="109"/>
      <c r="AF94" s="109"/>
      <c r="AG94" s="134">
        <v>4</v>
      </c>
      <c r="AH94" s="108">
        <v>5</v>
      </c>
      <c r="AI94" s="135">
        <f t="shared" si="26"/>
        <v>34.892519238047178</v>
      </c>
      <c r="AJ94" s="106">
        <f t="shared" si="20"/>
        <v>2198.2287119969724</v>
      </c>
      <c r="AK94" s="111">
        <f t="shared" si="27"/>
        <v>13.008956730162735</v>
      </c>
      <c r="AL94" s="106">
        <v>819</v>
      </c>
      <c r="AM94" s="106">
        <f t="shared" si="22"/>
        <v>3017.2287119969724</v>
      </c>
      <c r="AN94" s="107">
        <f t="shared" si="23"/>
        <v>6494.9240524987645</v>
      </c>
      <c r="AO94" s="134"/>
    </row>
    <row r="95" spans="1:41" s="101" customFormat="1" ht="45" customHeight="1">
      <c r="A95" s="108">
        <v>86</v>
      </c>
      <c r="B95" s="134" t="s">
        <v>95</v>
      </c>
      <c r="C95" s="134">
        <v>3</v>
      </c>
      <c r="D95" s="108" t="s">
        <v>249</v>
      </c>
      <c r="E95" s="108"/>
      <c r="F95" s="274">
        <v>84.62</v>
      </c>
      <c r="G95" s="108"/>
      <c r="H95" s="108"/>
      <c r="I95" s="108"/>
      <c r="J95" s="108">
        <v>14</v>
      </c>
      <c r="K95" s="108">
        <v>2</v>
      </c>
      <c r="L95" s="134">
        <f t="shared" si="15"/>
        <v>60</v>
      </c>
      <c r="M95" s="109">
        <v>50</v>
      </c>
      <c r="N95" s="109"/>
      <c r="O95" s="109">
        <v>6</v>
      </c>
      <c r="P95" s="109"/>
      <c r="Q95" s="109"/>
      <c r="R95" s="109"/>
      <c r="S95" s="134">
        <v>2</v>
      </c>
      <c r="T95" s="108">
        <v>2</v>
      </c>
      <c r="U95" s="135">
        <f t="shared" si="24"/>
        <v>40.201513341298288</v>
      </c>
      <c r="V95" s="105">
        <f t="shared" si="17"/>
        <v>2412.0908004778971</v>
      </c>
      <c r="W95" s="110">
        <f t="shared" si="25"/>
        <v>14.981481481481481</v>
      </c>
      <c r="X95" s="105">
        <v>900</v>
      </c>
      <c r="Y95" s="105">
        <f t="shared" si="19"/>
        <v>3312.0908004778971</v>
      </c>
      <c r="Z95" s="108">
        <f t="shared" si="16"/>
        <v>60</v>
      </c>
      <c r="AA95" s="109">
        <v>50</v>
      </c>
      <c r="AB95" s="109"/>
      <c r="AC95" s="109">
        <v>6</v>
      </c>
      <c r="AD95" s="109"/>
      <c r="AE95" s="109"/>
      <c r="AF95" s="109"/>
      <c r="AG95" s="134">
        <v>2</v>
      </c>
      <c r="AH95" s="108">
        <v>2</v>
      </c>
      <c r="AI95" s="135">
        <f t="shared" si="26"/>
        <v>34.892519238047178</v>
      </c>
      <c r="AJ95" s="106">
        <f t="shared" si="20"/>
        <v>2093.5511542828308</v>
      </c>
      <c r="AK95" s="111">
        <f t="shared" si="27"/>
        <v>13.008956730162735</v>
      </c>
      <c r="AL95" s="106">
        <v>780</v>
      </c>
      <c r="AM95" s="106">
        <f t="shared" si="22"/>
        <v>2873.5511542828308</v>
      </c>
      <c r="AN95" s="107">
        <f t="shared" si="23"/>
        <v>6185.6419547607275</v>
      </c>
      <c r="AO95" s="134"/>
    </row>
    <row r="96" spans="1:41" s="101" customFormat="1" ht="45" customHeight="1">
      <c r="A96" s="108">
        <v>87</v>
      </c>
      <c r="B96" s="134" t="s">
        <v>40</v>
      </c>
      <c r="C96" s="134">
        <v>2</v>
      </c>
      <c r="D96" s="108">
        <v>0</v>
      </c>
      <c r="E96" s="108" t="s">
        <v>248</v>
      </c>
      <c r="F96" s="274">
        <v>14.22</v>
      </c>
      <c r="G96" s="108"/>
      <c r="H96" s="108"/>
      <c r="I96" s="108"/>
      <c r="J96" s="108">
        <v>11</v>
      </c>
      <c r="K96" s="108">
        <v>0</v>
      </c>
      <c r="L96" s="134">
        <f t="shared" si="15"/>
        <v>29</v>
      </c>
      <c r="M96" s="134"/>
      <c r="N96" s="109">
        <v>25</v>
      </c>
      <c r="O96" s="109">
        <v>2</v>
      </c>
      <c r="P96" s="109"/>
      <c r="Q96" s="109"/>
      <c r="R96" s="109"/>
      <c r="S96" s="108">
        <v>2</v>
      </c>
      <c r="T96" s="108"/>
      <c r="U96" s="135">
        <f t="shared" si="24"/>
        <v>40.201513341298288</v>
      </c>
      <c r="V96" s="105">
        <f t="shared" si="17"/>
        <v>1165.8438868976502</v>
      </c>
      <c r="W96" s="110">
        <f t="shared" si="25"/>
        <v>14.981481481481481</v>
      </c>
      <c r="X96" s="105">
        <v>435</v>
      </c>
      <c r="Y96" s="105">
        <f t="shared" si="19"/>
        <v>1600.8438868976502</v>
      </c>
      <c r="Z96" s="108">
        <f t="shared" si="16"/>
        <v>29</v>
      </c>
      <c r="AA96" s="109"/>
      <c r="AB96" s="109">
        <v>25</v>
      </c>
      <c r="AC96" s="109">
        <v>2</v>
      </c>
      <c r="AD96" s="109"/>
      <c r="AE96" s="109"/>
      <c r="AF96" s="109"/>
      <c r="AG96" s="108">
        <v>2</v>
      </c>
      <c r="AH96" s="108"/>
      <c r="AI96" s="135">
        <f t="shared" si="26"/>
        <v>34.892519238047178</v>
      </c>
      <c r="AJ96" s="106">
        <f t="shared" si="20"/>
        <v>1011.8830579033681</v>
      </c>
      <c r="AK96" s="111">
        <f t="shared" si="27"/>
        <v>13.008956730162735</v>
      </c>
      <c r="AL96" s="106">
        <v>376</v>
      </c>
      <c r="AM96" s="106">
        <f t="shared" si="22"/>
        <v>1387.8830579033681</v>
      </c>
      <c r="AN96" s="107">
        <f t="shared" si="23"/>
        <v>2988.7269448010184</v>
      </c>
      <c r="AO96" s="134"/>
    </row>
    <row r="97" spans="1:41" s="101" customFormat="1" ht="45" customHeight="1">
      <c r="A97" s="108">
        <v>88</v>
      </c>
      <c r="B97" s="134" t="s">
        <v>39</v>
      </c>
      <c r="C97" s="134">
        <v>2</v>
      </c>
      <c r="D97" s="108">
        <v>0</v>
      </c>
      <c r="E97" s="108" t="s">
        <v>248</v>
      </c>
      <c r="F97" s="274">
        <v>41.03</v>
      </c>
      <c r="G97" s="108"/>
      <c r="H97" s="108" t="s">
        <v>248</v>
      </c>
      <c r="I97" s="108"/>
      <c r="J97" s="108">
        <v>13</v>
      </c>
      <c r="K97" s="108">
        <v>0</v>
      </c>
      <c r="L97" s="134">
        <f t="shared" si="15"/>
        <v>29</v>
      </c>
      <c r="M97" s="134"/>
      <c r="N97" s="109">
        <v>25</v>
      </c>
      <c r="O97" s="109">
        <v>2</v>
      </c>
      <c r="P97" s="109"/>
      <c r="Q97" s="109"/>
      <c r="R97" s="109"/>
      <c r="S97" s="108">
        <v>2</v>
      </c>
      <c r="T97" s="108"/>
      <c r="U97" s="135">
        <f t="shared" si="24"/>
        <v>40.201513341298288</v>
      </c>
      <c r="V97" s="105">
        <f t="shared" ref="V97:V112" si="28">L97*U97+1</f>
        <v>1166.8438868976502</v>
      </c>
      <c r="W97" s="110">
        <f t="shared" si="25"/>
        <v>14.981481481481481</v>
      </c>
      <c r="X97" s="105">
        <v>435</v>
      </c>
      <c r="Y97" s="105">
        <f t="shared" si="19"/>
        <v>1601.8438868976502</v>
      </c>
      <c r="Z97" s="108">
        <f t="shared" si="16"/>
        <v>54</v>
      </c>
      <c r="AA97" s="109"/>
      <c r="AB97" s="109">
        <v>25</v>
      </c>
      <c r="AC97" s="109">
        <v>2</v>
      </c>
      <c r="AD97" s="109"/>
      <c r="AE97" s="109">
        <v>25</v>
      </c>
      <c r="AF97" s="109"/>
      <c r="AG97" s="108">
        <v>2</v>
      </c>
      <c r="AH97" s="108"/>
      <c r="AI97" s="135">
        <f t="shared" si="26"/>
        <v>34.892519238047178</v>
      </c>
      <c r="AJ97" s="106">
        <f t="shared" si="20"/>
        <v>1884.1960388545476</v>
      </c>
      <c r="AK97" s="111">
        <f t="shared" si="27"/>
        <v>13.008956730162735</v>
      </c>
      <c r="AL97" s="106">
        <v>701</v>
      </c>
      <c r="AM97" s="106">
        <f t="shared" si="22"/>
        <v>2585.1960388545476</v>
      </c>
      <c r="AN97" s="107">
        <f t="shared" si="23"/>
        <v>4187.0399257521976</v>
      </c>
      <c r="AO97" s="134"/>
    </row>
    <row r="98" spans="1:41" s="101" customFormat="1" ht="45" customHeight="1">
      <c r="A98" s="108">
        <v>89</v>
      </c>
      <c r="B98" s="134" t="s">
        <v>22</v>
      </c>
      <c r="C98" s="134">
        <v>2</v>
      </c>
      <c r="D98" s="108">
        <v>0</v>
      </c>
      <c r="E98" s="108" t="s">
        <v>248</v>
      </c>
      <c r="F98" s="274">
        <v>55.75</v>
      </c>
      <c r="G98" s="108"/>
      <c r="H98" s="108" t="s">
        <v>248</v>
      </c>
      <c r="I98" s="108"/>
      <c r="J98" s="108">
        <v>17</v>
      </c>
      <c r="K98" s="108">
        <v>0</v>
      </c>
      <c r="L98" s="134">
        <f t="shared" si="15"/>
        <v>32</v>
      </c>
      <c r="M98" s="134"/>
      <c r="N98" s="109">
        <v>25</v>
      </c>
      <c r="O98" s="109">
        <v>4</v>
      </c>
      <c r="P98" s="109"/>
      <c r="Q98" s="109"/>
      <c r="R98" s="109"/>
      <c r="S98" s="108">
        <v>3</v>
      </c>
      <c r="T98" s="108"/>
      <c r="U98" s="135">
        <f>U113</f>
        <v>40.201513341298288</v>
      </c>
      <c r="V98" s="105">
        <f t="shared" si="28"/>
        <v>1287.4484269215452</v>
      </c>
      <c r="W98" s="110">
        <f t="shared" si="25"/>
        <v>14.981481481481481</v>
      </c>
      <c r="X98" s="105">
        <v>480</v>
      </c>
      <c r="Y98" s="105">
        <f t="shared" si="19"/>
        <v>1767.4484269215452</v>
      </c>
      <c r="Z98" s="108">
        <f t="shared" si="16"/>
        <v>57</v>
      </c>
      <c r="AA98" s="109"/>
      <c r="AB98" s="109">
        <v>25</v>
      </c>
      <c r="AC98" s="109">
        <v>4</v>
      </c>
      <c r="AD98" s="109"/>
      <c r="AE98" s="109">
        <v>25</v>
      </c>
      <c r="AF98" s="109"/>
      <c r="AG98" s="108">
        <v>3</v>
      </c>
      <c r="AH98" s="108"/>
      <c r="AI98" s="135">
        <f>AI113</f>
        <v>34.892519238047178</v>
      </c>
      <c r="AJ98" s="106">
        <f t="shared" si="20"/>
        <v>1988.8735965686892</v>
      </c>
      <c r="AK98" s="111">
        <f t="shared" si="27"/>
        <v>13.008956730162735</v>
      </c>
      <c r="AL98" s="106">
        <v>741</v>
      </c>
      <c r="AM98" s="106">
        <f t="shared" si="22"/>
        <v>2729.8735965686892</v>
      </c>
      <c r="AN98" s="107">
        <f t="shared" si="23"/>
        <v>4497.3220234902346</v>
      </c>
      <c r="AO98" s="134"/>
    </row>
    <row r="99" spans="1:41" s="101" customFormat="1" ht="45" customHeight="1">
      <c r="A99" s="108">
        <v>90</v>
      </c>
      <c r="B99" s="134" t="s">
        <v>35</v>
      </c>
      <c r="C99" s="134">
        <v>2</v>
      </c>
      <c r="D99" s="108">
        <v>0</v>
      </c>
      <c r="E99" s="108" t="s">
        <v>248</v>
      </c>
      <c r="F99" s="274">
        <v>3.01</v>
      </c>
      <c r="G99" s="108"/>
      <c r="H99" s="108" t="s">
        <v>248</v>
      </c>
      <c r="I99" s="108"/>
      <c r="J99" s="108">
        <v>6</v>
      </c>
      <c r="K99" s="108">
        <v>0</v>
      </c>
      <c r="L99" s="134">
        <f t="shared" si="15"/>
        <v>28</v>
      </c>
      <c r="M99" s="134"/>
      <c r="N99" s="109">
        <v>25</v>
      </c>
      <c r="O99" s="109">
        <v>2</v>
      </c>
      <c r="P99" s="109"/>
      <c r="Q99" s="109"/>
      <c r="R99" s="109"/>
      <c r="S99" s="108">
        <v>1</v>
      </c>
      <c r="T99" s="108"/>
      <c r="U99" s="135">
        <f t="shared" si="24"/>
        <v>40.201513341298288</v>
      </c>
      <c r="V99" s="105">
        <f t="shared" si="28"/>
        <v>1126.6423735563521</v>
      </c>
      <c r="W99" s="110">
        <f t="shared" si="25"/>
        <v>14.981481481481481</v>
      </c>
      <c r="X99" s="105">
        <v>420</v>
      </c>
      <c r="Y99" s="105">
        <f t="shared" si="19"/>
        <v>1546.6423735563521</v>
      </c>
      <c r="Z99" s="108">
        <f t="shared" si="16"/>
        <v>53</v>
      </c>
      <c r="AA99" s="109"/>
      <c r="AB99" s="109">
        <v>25</v>
      </c>
      <c r="AC99" s="109">
        <v>2</v>
      </c>
      <c r="AD99" s="109"/>
      <c r="AE99" s="109">
        <v>25</v>
      </c>
      <c r="AF99" s="109"/>
      <c r="AG99" s="108">
        <v>1</v>
      </c>
      <c r="AH99" s="108"/>
      <c r="AI99" s="135">
        <f t="shared" si="26"/>
        <v>34.892519238047178</v>
      </c>
      <c r="AJ99" s="106">
        <f t="shared" si="20"/>
        <v>1849.3035196165004</v>
      </c>
      <c r="AK99" s="111">
        <f t="shared" si="27"/>
        <v>13.008956730162735</v>
      </c>
      <c r="AL99" s="106">
        <v>688</v>
      </c>
      <c r="AM99" s="106">
        <f t="shared" si="22"/>
        <v>2537.3035196165001</v>
      </c>
      <c r="AN99" s="107">
        <f t="shared" si="23"/>
        <v>4083.9458931728523</v>
      </c>
      <c r="AO99" s="134"/>
    </row>
    <row r="100" spans="1:41" s="101" customFormat="1" ht="45" customHeight="1">
      <c r="A100" s="108">
        <v>91</v>
      </c>
      <c r="B100" s="134" t="s">
        <v>38</v>
      </c>
      <c r="C100" s="134">
        <v>2</v>
      </c>
      <c r="D100" s="108">
        <v>0</v>
      </c>
      <c r="E100" s="108" t="s">
        <v>248</v>
      </c>
      <c r="F100" s="274">
        <v>0</v>
      </c>
      <c r="G100" s="108"/>
      <c r="H100" s="108" t="s">
        <v>250</v>
      </c>
      <c r="I100" s="108"/>
      <c r="J100" s="108">
        <v>10</v>
      </c>
      <c r="K100" s="108">
        <v>0</v>
      </c>
      <c r="L100" s="134">
        <f t="shared" si="15"/>
        <v>28</v>
      </c>
      <c r="M100" s="134"/>
      <c r="N100" s="109">
        <v>25</v>
      </c>
      <c r="O100" s="109">
        <v>2</v>
      </c>
      <c r="P100" s="109"/>
      <c r="Q100" s="109"/>
      <c r="R100" s="109"/>
      <c r="S100" s="108">
        <v>1</v>
      </c>
      <c r="T100" s="108"/>
      <c r="U100" s="135">
        <f t="shared" si="24"/>
        <v>40.201513341298288</v>
      </c>
      <c r="V100" s="105">
        <f t="shared" si="28"/>
        <v>1126.6423735563521</v>
      </c>
      <c r="W100" s="110">
        <f t="shared" si="25"/>
        <v>14.981481481481481</v>
      </c>
      <c r="X100" s="105">
        <v>420</v>
      </c>
      <c r="Y100" s="105">
        <f t="shared" si="19"/>
        <v>1546.6423735563521</v>
      </c>
      <c r="Z100" s="108">
        <f t="shared" si="16"/>
        <v>53</v>
      </c>
      <c r="AA100" s="109"/>
      <c r="AB100" s="109">
        <v>25</v>
      </c>
      <c r="AC100" s="109">
        <v>2</v>
      </c>
      <c r="AD100" s="109"/>
      <c r="AE100" s="109">
        <v>25</v>
      </c>
      <c r="AF100" s="109"/>
      <c r="AG100" s="108">
        <v>1</v>
      </c>
      <c r="AH100" s="108"/>
      <c r="AI100" s="135">
        <f t="shared" si="26"/>
        <v>34.892519238047178</v>
      </c>
      <c r="AJ100" s="106">
        <f t="shared" si="20"/>
        <v>1849.3035196165004</v>
      </c>
      <c r="AK100" s="111">
        <f t="shared" si="27"/>
        <v>13.008956730162735</v>
      </c>
      <c r="AL100" s="106">
        <v>688</v>
      </c>
      <c r="AM100" s="106">
        <f t="shared" si="22"/>
        <v>2537.3035196165001</v>
      </c>
      <c r="AN100" s="107">
        <f t="shared" si="23"/>
        <v>4083.9458931728523</v>
      </c>
      <c r="AO100" s="134"/>
    </row>
    <row r="101" spans="1:41" s="101" customFormat="1" ht="45" customHeight="1">
      <c r="A101" s="108">
        <v>92</v>
      </c>
      <c r="B101" s="134" t="s">
        <v>20</v>
      </c>
      <c r="C101" s="134">
        <v>2</v>
      </c>
      <c r="D101" s="108">
        <v>0</v>
      </c>
      <c r="E101" s="108" t="s">
        <v>248</v>
      </c>
      <c r="F101" s="274">
        <v>52.96</v>
      </c>
      <c r="G101" s="108"/>
      <c r="H101" s="108"/>
      <c r="I101" s="108"/>
      <c r="J101" s="108">
        <v>12</v>
      </c>
      <c r="K101" s="108">
        <v>0</v>
      </c>
      <c r="L101" s="134">
        <f t="shared" si="15"/>
        <v>31</v>
      </c>
      <c r="M101" s="134"/>
      <c r="N101" s="109">
        <v>25</v>
      </c>
      <c r="O101" s="109">
        <v>4</v>
      </c>
      <c r="P101" s="109"/>
      <c r="Q101" s="109"/>
      <c r="R101" s="109"/>
      <c r="S101" s="108">
        <v>2</v>
      </c>
      <c r="T101" s="108"/>
      <c r="U101" s="135">
        <f t="shared" si="24"/>
        <v>40.201513341298288</v>
      </c>
      <c r="V101" s="105">
        <f t="shared" si="28"/>
        <v>1247.2469135802469</v>
      </c>
      <c r="W101" s="110">
        <f t="shared" si="25"/>
        <v>14.981481481481481</v>
      </c>
      <c r="X101" s="105">
        <v>465</v>
      </c>
      <c r="Y101" s="105">
        <f t="shared" si="19"/>
        <v>1712.2469135802469</v>
      </c>
      <c r="Z101" s="108">
        <f t="shared" si="16"/>
        <v>31</v>
      </c>
      <c r="AA101" s="109"/>
      <c r="AB101" s="109">
        <v>25</v>
      </c>
      <c r="AC101" s="109">
        <v>4</v>
      </c>
      <c r="AD101" s="109"/>
      <c r="AE101" s="109"/>
      <c r="AF101" s="109"/>
      <c r="AG101" s="108">
        <v>2</v>
      </c>
      <c r="AH101" s="108"/>
      <c r="AI101" s="135">
        <f t="shared" si="26"/>
        <v>34.892519238047178</v>
      </c>
      <c r="AJ101" s="106">
        <f t="shared" si="20"/>
        <v>1081.6680963794624</v>
      </c>
      <c r="AK101" s="111">
        <f t="shared" si="27"/>
        <v>13.008956730162735</v>
      </c>
      <c r="AL101" s="106">
        <v>402</v>
      </c>
      <c r="AM101" s="106">
        <f t="shared" si="22"/>
        <v>1483.6680963794624</v>
      </c>
      <c r="AN101" s="107">
        <f t="shared" si="23"/>
        <v>3195.9150099597091</v>
      </c>
      <c r="AO101" s="134"/>
    </row>
    <row r="102" spans="1:41" s="101" customFormat="1" ht="45" customHeight="1">
      <c r="A102" s="108">
        <v>93</v>
      </c>
      <c r="B102" s="134" t="s">
        <v>12</v>
      </c>
      <c r="C102" s="134">
        <v>1</v>
      </c>
      <c r="D102" s="108">
        <v>0</v>
      </c>
      <c r="E102" s="108" t="s">
        <v>248</v>
      </c>
      <c r="F102" s="274">
        <v>85.06</v>
      </c>
      <c r="G102" s="108"/>
      <c r="H102" s="108" t="s">
        <v>248</v>
      </c>
      <c r="I102" s="108"/>
      <c r="J102" s="108">
        <v>32</v>
      </c>
      <c r="K102" s="108">
        <v>0</v>
      </c>
      <c r="L102" s="134">
        <f t="shared" si="15"/>
        <v>37</v>
      </c>
      <c r="M102" s="134"/>
      <c r="N102" s="109">
        <v>25</v>
      </c>
      <c r="O102" s="109">
        <v>6</v>
      </c>
      <c r="P102" s="109"/>
      <c r="Q102" s="109"/>
      <c r="R102" s="109"/>
      <c r="S102" s="108">
        <v>6</v>
      </c>
      <c r="T102" s="108"/>
      <c r="U102" s="135">
        <f t="shared" si="24"/>
        <v>40.201513341298288</v>
      </c>
      <c r="V102" s="105">
        <f t="shared" si="28"/>
        <v>1488.4559936280366</v>
      </c>
      <c r="W102" s="110">
        <f t="shared" si="25"/>
        <v>14.981481481481481</v>
      </c>
      <c r="X102" s="105">
        <v>555</v>
      </c>
      <c r="Y102" s="105">
        <f t="shared" si="19"/>
        <v>2043.4559936280366</v>
      </c>
      <c r="Z102" s="108">
        <f t="shared" si="16"/>
        <v>62</v>
      </c>
      <c r="AA102" s="109"/>
      <c r="AB102" s="109">
        <v>25</v>
      </c>
      <c r="AC102" s="109">
        <v>6</v>
      </c>
      <c r="AD102" s="109"/>
      <c r="AE102" s="109">
        <v>25</v>
      </c>
      <c r="AF102" s="109"/>
      <c r="AG102" s="108">
        <v>6</v>
      </c>
      <c r="AH102" s="108"/>
      <c r="AI102" s="135">
        <f t="shared" si="26"/>
        <v>34.892519238047178</v>
      </c>
      <c r="AJ102" s="106">
        <f t="shared" si="20"/>
        <v>2163.3361927589249</v>
      </c>
      <c r="AK102" s="111">
        <f t="shared" si="27"/>
        <v>13.008956730162735</v>
      </c>
      <c r="AL102" s="106">
        <v>806</v>
      </c>
      <c r="AM102" s="106">
        <f t="shared" si="22"/>
        <v>2969.3361927589249</v>
      </c>
      <c r="AN102" s="107">
        <f t="shared" si="23"/>
        <v>5012.7921863869615</v>
      </c>
      <c r="AO102" s="134"/>
    </row>
    <row r="103" spans="1:41" s="101" customFormat="1" ht="45" customHeight="1">
      <c r="A103" s="108">
        <v>94</v>
      </c>
      <c r="B103" s="134" t="s">
        <v>43</v>
      </c>
      <c r="C103" s="134">
        <v>2</v>
      </c>
      <c r="D103" s="108">
        <v>0</v>
      </c>
      <c r="E103" s="108" t="s">
        <v>248</v>
      </c>
      <c r="F103" s="274">
        <v>50.95</v>
      </c>
      <c r="G103" s="108"/>
      <c r="H103" s="108" t="s">
        <v>248</v>
      </c>
      <c r="I103" s="108"/>
      <c r="J103" s="108">
        <v>16</v>
      </c>
      <c r="K103" s="108">
        <v>0</v>
      </c>
      <c r="L103" s="134">
        <f t="shared" si="15"/>
        <v>32</v>
      </c>
      <c r="M103" s="134"/>
      <c r="N103" s="109">
        <v>25</v>
      </c>
      <c r="O103" s="109">
        <v>4</v>
      </c>
      <c r="P103" s="109"/>
      <c r="Q103" s="109"/>
      <c r="R103" s="109"/>
      <c r="S103" s="108">
        <v>3</v>
      </c>
      <c r="T103" s="108"/>
      <c r="U103" s="135">
        <f t="shared" si="24"/>
        <v>40.201513341298288</v>
      </c>
      <c r="V103" s="105">
        <f t="shared" si="28"/>
        <v>1287.4484269215452</v>
      </c>
      <c r="W103" s="110">
        <f t="shared" si="25"/>
        <v>14.981481481481481</v>
      </c>
      <c r="X103" s="105">
        <v>480</v>
      </c>
      <c r="Y103" s="105">
        <f t="shared" si="19"/>
        <v>1767.4484269215452</v>
      </c>
      <c r="Z103" s="108">
        <f t="shared" si="16"/>
        <v>57</v>
      </c>
      <c r="AA103" s="109"/>
      <c r="AB103" s="109">
        <v>25</v>
      </c>
      <c r="AC103" s="109">
        <v>4</v>
      </c>
      <c r="AD103" s="109"/>
      <c r="AE103" s="109">
        <v>25</v>
      </c>
      <c r="AF103" s="109"/>
      <c r="AG103" s="108">
        <v>3</v>
      </c>
      <c r="AH103" s="108"/>
      <c r="AI103" s="135">
        <f t="shared" si="26"/>
        <v>34.892519238047178</v>
      </c>
      <c r="AJ103" s="106">
        <f t="shared" si="20"/>
        <v>1988.8735965686892</v>
      </c>
      <c r="AK103" s="111">
        <f t="shared" si="27"/>
        <v>13.008956730162735</v>
      </c>
      <c r="AL103" s="106">
        <v>741</v>
      </c>
      <c r="AM103" s="106">
        <f t="shared" si="22"/>
        <v>2729.8735965686892</v>
      </c>
      <c r="AN103" s="107">
        <f t="shared" si="23"/>
        <v>4497.3220234902346</v>
      </c>
      <c r="AO103" s="134"/>
    </row>
    <row r="104" spans="1:41" s="101" customFormat="1" ht="45" customHeight="1">
      <c r="A104" s="108">
        <v>95</v>
      </c>
      <c r="B104" s="134" t="s">
        <v>11</v>
      </c>
      <c r="C104" s="134">
        <v>1</v>
      </c>
      <c r="D104" s="108">
        <v>0</v>
      </c>
      <c r="E104" s="108" t="s">
        <v>248</v>
      </c>
      <c r="F104" s="274">
        <v>30.75</v>
      </c>
      <c r="G104" s="108"/>
      <c r="H104" s="108" t="s">
        <v>248</v>
      </c>
      <c r="I104" s="108"/>
      <c r="J104" s="108">
        <v>12</v>
      </c>
      <c r="K104" s="108">
        <v>0</v>
      </c>
      <c r="L104" s="134">
        <f t="shared" si="15"/>
        <v>29</v>
      </c>
      <c r="M104" s="134"/>
      <c r="N104" s="109">
        <v>25</v>
      </c>
      <c r="O104" s="109">
        <v>2</v>
      </c>
      <c r="P104" s="109"/>
      <c r="Q104" s="109"/>
      <c r="R104" s="109"/>
      <c r="S104" s="108">
        <v>2</v>
      </c>
      <c r="T104" s="108"/>
      <c r="U104" s="135">
        <f t="shared" si="24"/>
        <v>40.201513341298288</v>
      </c>
      <c r="V104" s="105">
        <f t="shared" si="28"/>
        <v>1166.8438868976502</v>
      </c>
      <c r="W104" s="110">
        <f t="shared" si="25"/>
        <v>14.981481481481481</v>
      </c>
      <c r="X104" s="105">
        <v>435</v>
      </c>
      <c r="Y104" s="105">
        <f t="shared" si="19"/>
        <v>1601.8438868976502</v>
      </c>
      <c r="Z104" s="108">
        <f t="shared" si="16"/>
        <v>54</v>
      </c>
      <c r="AA104" s="109"/>
      <c r="AB104" s="109">
        <v>25</v>
      </c>
      <c r="AC104" s="109">
        <v>2</v>
      </c>
      <c r="AD104" s="109"/>
      <c r="AE104" s="109">
        <v>25</v>
      </c>
      <c r="AF104" s="109"/>
      <c r="AG104" s="108">
        <v>2</v>
      </c>
      <c r="AH104" s="108"/>
      <c r="AI104" s="135">
        <f t="shared" si="26"/>
        <v>34.892519238047178</v>
      </c>
      <c r="AJ104" s="106">
        <f t="shared" si="20"/>
        <v>1884.1960388545476</v>
      </c>
      <c r="AK104" s="111">
        <f t="shared" si="27"/>
        <v>13.008956730162735</v>
      </c>
      <c r="AL104" s="106">
        <v>701</v>
      </c>
      <c r="AM104" s="106">
        <f t="shared" si="22"/>
        <v>2585.1960388545476</v>
      </c>
      <c r="AN104" s="107">
        <f t="shared" si="23"/>
        <v>4187.0399257521976</v>
      </c>
      <c r="AO104" s="134"/>
    </row>
    <row r="105" spans="1:41" s="101" customFormat="1" ht="45" customHeight="1">
      <c r="A105" s="108">
        <v>96</v>
      </c>
      <c r="B105" s="134" t="s">
        <v>33</v>
      </c>
      <c r="C105" s="134">
        <v>2</v>
      </c>
      <c r="D105" s="108">
        <v>0</v>
      </c>
      <c r="E105" s="108" t="s">
        <v>248</v>
      </c>
      <c r="F105" s="274">
        <v>72.12</v>
      </c>
      <c r="G105" s="108"/>
      <c r="H105" s="108"/>
      <c r="I105" s="108"/>
      <c r="J105" s="108">
        <v>12</v>
      </c>
      <c r="K105" s="108">
        <v>0</v>
      </c>
      <c r="L105" s="134">
        <f t="shared" si="15"/>
        <v>31</v>
      </c>
      <c r="M105" s="134"/>
      <c r="N105" s="109">
        <v>25</v>
      </c>
      <c r="O105" s="109">
        <v>4</v>
      </c>
      <c r="P105" s="109"/>
      <c r="Q105" s="109"/>
      <c r="R105" s="109"/>
      <c r="S105" s="108">
        <v>2</v>
      </c>
      <c r="T105" s="108"/>
      <c r="U105" s="135">
        <f t="shared" si="24"/>
        <v>40.201513341298288</v>
      </c>
      <c r="V105" s="105">
        <f t="shared" si="28"/>
        <v>1247.2469135802469</v>
      </c>
      <c r="W105" s="110">
        <f t="shared" si="25"/>
        <v>14.981481481481481</v>
      </c>
      <c r="X105" s="105">
        <v>465</v>
      </c>
      <c r="Y105" s="105">
        <f t="shared" si="19"/>
        <v>1712.2469135802469</v>
      </c>
      <c r="Z105" s="108">
        <f t="shared" si="16"/>
        <v>31</v>
      </c>
      <c r="AA105" s="109"/>
      <c r="AB105" s="109">
        <v>25</v>
      </c>
      <c r="AC105" s="109">
        <v>4</v>
      </c>
      <c r="AD105" s="109"/>
      <c r="AE105" s="109"/>
      <c r="AF105" s="109"/>
      <c r="AG105" s="108">
        <v>2</v>
      </c>
      <c r="AH105" s="108"/>
      <c r="AI105" s="135">
        <f t="shared" si="26"/>
        <v>34.892519238047178</v>
      </c>
      <c r="AJ105" s="106">
        <f t="shared" si="20"/>
        <v>1081.6680963794624</v>
      </c>
      <c r="AK105" s="111">
        <f t="shared" si="27"/>
        <v>13.008956730162735</v>
      </c>
      <c r="AL105" s="106">
        <v>402</v>
      </c>
      <c r="AM105" s="106">
        <f t="shared" si="22"/>
        <v>1483.6680963794624</v>
      </c>
      <c r="AN105" s="107">
        <f t="shared" si="23"/>
        <v>3195.9150099597091</v>
      </c>
      <c r="AO105" s="134"/>
    </row>
    <row r="106" spans="1:41" s="101" customFormat="1" ht="45" customHeight="1">
      <c r="A106" s="108">
        <v>97</v>
      </c>
      <c r="B106" s="134" t="s">
        <v>42</v>
      </c>
      <c r="C106" s="134">
        <v>2</v>
      </c>
      <c r="D106" s="108">
        <v>0</v>
      </c>
      <c r="E106" s="108" t="s">
        <v>248</v>
      </c>
      <c r="F106" s="274">
        <v>63.09</v>
      </c>
      <c r="G106" s="108"/>
      <c r="H106" s="108"/>
      <c r="I106" s="108"/>
      <c r="J106" s="108">
        <v>9</v>
      </c>
      <c r="K106" s="108">
        <v>1</v>
      </c>
      <c r="L106" s="134">
        <f t="shared" si="15"/>
        <v>31</v>
      </c>
      <c r="M106" s="134"/>
      <c r="N106" s="109">
        <v>25</v>
      </c>
      <c r="O106" s="109">
        <v>4</v>
      </c>
      <c r="P106" s="109"/>
      <c r="Q106" s="109"/>
      <c r="R106" s="109"/>
      <c r="S106" s="108">
        <v>1</v>
      </c>
      <c r="T106" s="108">
        <v>1</v>
      </c>
      <c r="U106" s="135">
        <f t="shared" si="24"/>
        <v>40.201513341298288</v>
      </c>
      <c r="V106" s="105">
        <f t="shared" si="28"/>
        <v>1247.2469135802469</v>
      </c>
      <c r="W106" s="110">
        <f t="shared" si="25"/>
        <v>14.981481481481481</v>
      </c>
      <c r="X106" s="105">
        <v>465</v>
      </c>
      <c r="Y106" s="105">
        <f t="shared" si="19"/>
        <v>1712.2469135802469</v>
      </c>
      <c r="Z106" s="108">
        <f t="shared" si="16"/>
        <v>31</v>
      </c>
      <c r="AA106" s="109"/>
      <c r="AB106" s="109">
        <v>25</v>
      </c>
      <c r="AC106" s="109">
        <v>4</v>
      </c>
      <c r="AD106" s="109"/>
      <c r="AE106" s="109"/>
      <c r="AF106" s="109"/>
      <c r="AG106" s="108">
        <v>1</v>
      </c>
      <c r="AH106" s="108">
        <v>1</v>
      </c>
      <c r="AI106" s="135">
        <f t="shared" si="26"/>
        <v>34.892519238047178</v>
      </c>
      <c r="AJ106" s="106">
        <f t="shared" si="20"/>
        <v>1081.6680963794624</v>
      </c>
      <c r="AK106" s="111">
        <f t="shared" si="27"/>
        <v>13.008956730162735</v>
      </c>
      <c r="AL106" s="106">
        <v>402</v>
      </c>
      <c r="AM106" s="106">
        <f t="shared" si="22"/>
        <v>1483.6680963794624</v>
      </c>
      <c r="AN106" s="107">
        <f t="shared" si="23"/>
        <v>3195.9150099597091</v>
      </c>
      <c r="AO106" s="134"/>
    </row>
    <row r="107" spans="1:41" s="101" customFormat="1" ht="45" customHeight="1">
      <c r="A107" s="108">
        <v>98</v>
      </c>
      <c r="B107" s="134" t="s">
        <v>21</v>
      </c>
      <c r="C107" s="134">
        <v>2</v>
      </c>
      <c r="D107" s="108">
        <v>0</v>
      </c>
      <c r="E107" s="108" t="s">
        <v>248</v>
      </c>
      <c r="F107" s="274">
        <v>32.97</v>
      </c>
      <c r="G107" s="108"/>
      <c r="H107" s="108" t="s">
        <v>248</v>
      </c>
      <c r="I107" s="108"/>
      <c r="J107" s="108">
        <v>15</v>
      </c>
      <c r="K107" s="108">
        <v>0</v>
      </c>
      <c r="L107" s="134">
        <f t="shared" si="15"/>
        <v>29</v>
      </c>
      <c r="M107" s="134"/>
      <c r="N107" s="109">
        <v>25</v>
      </c>
      <c r="O107" s="109">
        <v>2</v>
      </c>
      <c r="P107" s="109"/>
      <c r="Q107" s="109"/>
      <c r="R107" s="109"/>
      <c r="S107" s="108">
        <v>2</v>
      </c>
      <c r="T107" s="108"/>
      <c r="U107" s="135">
        <f t="shared" si="24"/>
        <v>40.201513341298288</v>
      </c>
      <c r="V107" s="105">
        <f t="shared" si="28"/>
        <v>1166.8438868976502</v>
      </c>
      <c r="W107" s="110">
        <f t="shared" si="25"/>
        <v>14.981481481481481</v>
      </c>
      <c r="X107" s="105">
        <v>435</v>
      </c>
      <c r="Y107" s="105">
        <f t="shared" si="19"/>
        <v>1601.8438868976502</v>
      </c>
      <c r="Z107" s="108">
        <f t="shared" si="16"/>
        <v>54</v>
      </c>
      <c r="AA107" s="109"/>
      <c r="AB107" s="109">
        <v>25</v>
      </c>
      <c r="AC107" s="109">
        <v>2</v>
      </c>
      <c r="AD107" s="109"/>
      <c r="AE107" s="109">
        <v>25</v>
      </c>
      <c r="AF107" s="109"/>
      <c r="AG107" s="108">
        <v>2</v>
      </c>
      <c r="AH107" s="108"/>
      <c r="AI107" s="135">
        <f t="shared" si="26"/>
        <v>34.892519238047178</v>
      </c>
      <c r="AJ107" s="106">
        <f t="shared" si="20"/>
        <v>1884.1960388545476</v>
      </c>
      <c r="AK107" s="111">
        <f t="shared" si="27"/>
        <v>13.008956730162735</v>
      </c>
      <c r="AL107" s="106">
        <v>701</v>
      </c>
      <c r="AM107" s="106">
        <f t="shared" si="22"/>
        <v>2585.1960388545476</v>
      </c>
      <c r="AN107" s="107">
        <f t="shared" si="23"/>
        <v>4187.0399257521976</v>
      </c>
      <c r="AO107" s="134"/>
    </row>
    <row r="108" spans="1:41" s="101" customFormat="1" ht="45" customHeight="1">
      <c r="A108" s="108">
        <v>99</v>
      </c>
      <c r="B108" s="134" t="s">
        <v>41</v>
      </c>
      <c r="C108" s="134">
        <v>2</v>
      </c>
      <c r="D108" s="108">
        <v>0</v>
      </c>
      <c r="E108" s="108" t="s">
        <v>248</v>
      </c>
      <c r="F108" s="274">
        <v>5.45</v>
      </c>
      <c r="G108" s="108"/>
      <c r="H108" s="108" t="s">
        <v>248</v>
      </c>
      <c r="I108" s="108"/>
      <c r="J108" s="108">
        <v>14</v>
      </c>
      <c r="K108" s="108">
        <v>0</v>
      </c>
      <c r="L108" s="134">
        <f t="shared" si="15"/>
        <v>29</v>
      </c>
      <c r="M108" s="134"/>
      <c r="N108" s="109">
        <v>25</v>
      </c>
      <c r="O108" s="109">
        <v>2</v>
      </c>
      <c r="P108" s="109"/>
      <c r="Q108" s="109"/>
      <c r="R108" s="109"/>
      <c r="S108" s="108">
        <v>2</v>
      </c>
      <c r="T108" s="108"/>
      <c r="U108" s="135">
        <f t="shared" si="24"/>
        <v>40.201513341298288</v>
      </c>
      <c r="V108" s="105">
        <f t="shared" si="28"/>
        <v>1166.8438868976502</v>
      </c>
      <c r="W108" s="110">
        <f t="shared" si="25"/>
        <v>14.981481481481481</v>
      </c>
      <c r="X108" s="105">
        <v>435</v>
      </c>
      <c r="Y108" s="105">
        <f t="shared" si="19"/>
        <v>1601.8438868976502</v>
      </c>
      <c r="Z108" s="108">
        <f t="shared" si="16"/>
        <v>54</v>
      </c>
      <c r="AA108" s="109"/>
      <c r="AB108" s="109">
        <v>25</v>
      </c>
      <c r="AC108" s="109">
        <v>2</v>
      </c>
      <c r="AD108" s="109"/>
      <c r="AE108" s="109">
        <v>25</v>
      </c>
      <c r="AF108" s="109"/>
      <c r="AG108" s="108">
        <v>2</v>
      </c>
      <c r="AH108" s="108"/>
      <c r="AI108" s="135">
        <f t="shared" si="26"/>
        <v>34.892519238047178</v>
      </c>
      <c r="AJ108" s="106">
        <f t="shared" si="20"/>
        <v>1884.1960388545476</v>
      </c>
      <c r="AK108" s="111">
        <f t="shared" si="27"/>
        <v>13.008956730162735</v>
      </c>
      <c r="AL108" s="106">
        <v>701</v>
      </c>
      <c r="AM108" s="106">
        <f t="shared" si="22"/>
        <v>2585.1960388545476</v>
      </c>
      <c r="AN108" s="107">
        <f t="shared" si="23"/>
        <v>4187.0399257521976</v>
      </c>
      <c r="AO108" s="134"/>
    </row>
    <row r="109" spans="1:41" s="101" customFormat="1" ht="45" customHeight="1">
      <c r="A109" s="108">
        <v>100</v>
      </c>
      <c r="B109" s="275" t="s">
        <v>34</v>
      </c>
      <c r="C109" s="275">
        <v>2</v>
      </c>
      <c r="D109" s="108">
        <v>0</v>
      </c>
      <c r="E109" s="108" t="s">
        <v>248</v>
      </c>
      <c r="F109" s="274">
        <v>0</v>
      </c>
      <c r="G109" s="108"/>
      <c r="H109" s="108" t="s">
        <v>248</v>
      </c>
      <c r="I109" s="108"/>
      <c r="J109" s="108">
        <v>5</v>
      </c>
      <c r="K109" s="108">
        <v>0</v>
      </c>
      <c r="L109" s="134">
        <f t="shared" si="15"/>
        <v>28</v>
      </c>
      <c r="M109" s="134"/>
      <c r="N109" s="109">
        <v>25</v>
      </c>
      <c r="O109" s="109">
        <v>2</v>
      </c>
      <c r="P109" s="109"/>
      <c r="Q109" s="109"/>
      <c r="R109" s="109"/>
      <c r="S109" s="108">
        <v>1</v>
      </c>
      <c r="T109" s="108"/>
      <c r="U109" s="135">
        <f t="shared" si="24"/>
        <v>40.201513341298288</v>
      </c>
      <c r="V109" s="105">
        <f t="shared" si="28"/>
        <v>1126.6423735563521</v>
      </c>
      <c r="W109" s="110">
        <f t="shared" si="25"/>
        <v>14.981481481481481</v>
      </c>
      <c r="X109" s="105">
        <v>420</v>
      </c>
      <c r="Y109" s="105">
        <f t="shared" si="19"/>
        <v>1546.6423735563521</v>
      </c>
      <c r="Z109" s="108">
        <f t="shared" si="16"/>
        <v>53</v>
      </c>
      <c r="AA109" s="109"/>
      <c r="AB109" s="109">
        <v>25</v>
      </c>
      <c r="AC109" s="109">
        <v>2</v>
      </c>
      <c r="AD109" s="109"/>
      <c r="AE109" s="109">
        <v>25</v>
      </c>
      <c r="AF109" s="109"/>
      <c r="AG109" s="108">
        <v>1</v>
      </c>
      <c r="AH109" s="108"/>
      <c r="AI109" s="135">
        <f t="shared" si="26"/>
        <v>34.892519238047178</v>
      </c>
      <c r="AJ109" s="106">
        <f t="shared" si="20"/>
        <v>1849.3035196165004</v>
      </c>
      <c r="AK109" s="111">
        <f t="shared" si="27"/>
        <v>13.008956730162735</v>
      </c>
      <c r="AL109" s="106">
        <v>688</v>
      </c>
      <c r="AM109" s="106">
        <f t="shared" si="22"/>
        <v>2537.3035196165001</v>
      </c>
      <c r="AN109" s="107">
        <f t="shared" si="23"/>
        <v>4083.9458931728523</v>
      </c>
      <c r="AO109" s="134"/>
    </row>
    <row r="110" spans="1:41" s="101" customFormat="1" ht="45" customHeight="1">
      <c r="A110" s="108">
        <v>101</v>
      </c>
      <c r="B110" s="275" t="s">
        <v>110</v>
      </c>
      <c r="C110" s="275"/>
      <c r="D110" s="108">
        <v>0</v>
      </c>
      <c r="E110" s="108" t="s">
        <v>248</v>
      </c>
      <c r="F110" s="274">
        <v>84.89</v>
      </c>
      <c r="G110" s="108" t="s">
        <v>248</v>
      </c>
      <c r="H110" s="108"/>
      <c r="I110" s="108"/>
      <c r="J110" s="108">
        <v>10</v>
      </c>
      <c r="K110" s="108">
        <v>0</v>
      </c>
      <c r="L110" s="134">
        <f>SUM(M110:T110)</f>
        <v>57</v>
      </c>
      <c r="M110" s="134">
        <v>50</v>
      </c>
      <c r="N110" s="109"/>
      <c r="O110" s="114">
        <v>6</v>
      </c>
      <c r="P110" s="114"/>
      <c r="Q110" s="114"/>
      <c r="R110" s="114"/>
      <c r="S110" s="136">
        <v>1</v>
      </c>
      <c r="T110" s="136"/>
      <c r="U110" s="135">
        <f t="shared" si="24"/>
        <v>40.201513341298288</v>
      </c>
      <c r="V110" s="105">
        <f t="shared" si="28"/>
        <v>2292.4862604540026</v>
      </c>
      <c r="W110" s="110">
        <f t="shared" si="25"/>
        <v>14.981481481481481</v>
      </c>
      <c r="X110" s="105">
        <v>855</v>
      </c>
      <c r="Y110" s="105">
        <f t="shared" si="19"/>
        <v>3147.4862604540026</v>
      </c>
      <c r="Z110" s="108">
        <f t="shared" si="16"/>
        <v>82</v>
      </c>
      <c r="AA110" s="134"/>
      <c r="AB110" s="109">
        <v>50</v>
      </c>
      <c r="AC110" s="114">
        <v>6</v>
      </c>
      <c r="AD110" s="114">
        <v>25</v>
      </c>
      <c r="AE110" s="114"/>
      <c r="AF110" s="114"/>
      <c r="AG110" s="136">
        <v>1</v>
      </c>
      <c r="AH110" s="136"/>
      <c r="AI110" s="135">
        <f t="shared" si="26"/>
        <v>34.892519238047178</v>
      </c>
      <c r="AJ110" s="106">
        <f>Z110*AI110+1</f>
        <v>2862.1865775198685</v>
      </c>
      <c r="AK110" s="111">
        <f t="shared" si="27"/>
        <v>13.008956730162735</v>
      </c>
      <c r="AL110" s="106">
        <v>1066</v>
      </c>
      <c r="AM110" s="106">
        <f t="shared" si="22"/>
        <v>3928.1865775198685</v>
      </c>
      <c r="AN110" s="107">
        <f t="shared" si="23"/>
        <v>7075.6728379738706</v>
      </c>
      <c r="AO110" s="134"/>
    </row>
    <row r="111" spans="1:41" s="101" customFormat="1" ht="45" customHeight="1">
      <c r="A111" s="108">
        <v>102</v>
      </c>
      <c r="B111" s="134" t="s">
        <v>129</v>
      </c>
      <c r="C111" s="134">
        <v>1</v>
      </c>
      <c r="D111" s="108" t="s">
        <v>2</v>
      </c>
      <c r="E111" s="108"/>
      <c r="F111" s="274">
        <v>0</v>
      </c>
      <c r="G111" s="108"/>
      <c r="H111" s="108" t="s">
        <v>248</v>
      </c>
      <c r="I111" s="108"/>
      <c r="J111" s="108">
        <v>49</v>
      </c>
      <c r="K111" s="108">
        <v>0</v>
      </c>
      <c r="L111" s="134">
        <f>SUM(M111:T111)</f>
        <v>41</v>
      </c>
      <c r="M111" s="109">
        <v>30</v>
      </c>
      <c r="N111" s="109"/>
      <c r="O111" s="109">
        <v>2</v>
      </c>
      <c r="P111" s="109"/>
      <c r="Q111" s="109"/>
      <c r="R111" s="109"/>
      <c r="S111" s="134">
        <v>9</v>
      </c>
      <c r="T111" s="108"/>
      <c r="U111" s="135">
        <f>U16</f>
        <v>40.201513341298288</v>
      </c>
      <c r="V111" s="105">
        <f t="shared" si="28"/>
        <v>1649.2620469932299</v>
      </c>
      <c r="W111" s="110">
        <f t="shared" si="25"/>
        <v>14.981481481481481</v>
      </c>
      <c r="X111" s="105">
        <v>615</v>
      </c>
      <c r="Y111" s="105">
        <f t="shared" si="19"/>
        <v>2264.2620469932299</v>
      </c>
      <c r="Z111" s="108">
        <f>SUM(AA111:AH111)</f>
        <v>66</v>
      </c>
      <c r="AA111" s="109">
        <v>30</v>
      </c>
      <c r="AB111" s="109"/>
      <c r="AC111" s="109">
        <v>2</v>
      </c>
      <c r="AD111" s="109"/>
      <c r="AE111" s="109">
        <v>25</v>
      </c>
      <c r="AF111" s="109"/>
      <c r="AG111" s="134">
        <v>9</v>
      </c>
      <c r="AH111" s="108"/>
      <c r="AI111" s="135">
        <f>AI16</f>
        <v>34.892519238047178</v>
      </c>
      <c r="AJ111" s="106">
        <f>Z111*AI111+1</f>
        <v>2303.906269711114</v>
      </c>
      <c r="AK111" s="111">
        <f t="shared" si="27"/>
        <v>13.008956730162735</v>
      </c>
      <c r="AL111" s="106">
        <v>858</v>
      </c>
      <c r="AM111" s="106">
        <f t="shared" si="22"/>
        <v>3161.906269711114</v>
      </c>
      <c r="AN111" s="107">
        <f t="shared" si="23"/>
        <v>5426.1683167043439</v>
      </c>
      <c r="AO111" s="134"/>
    </row>
    <row r="112" spans="1:41" s="101" customFormat="1" ht="45" customHeight="1">
      <c r="A112" s="108">
        <v>103</v>
      </c>
      <c r="B112" s="134" t="s">
        <v>136</v>
      </c>
      <c r="C112" s="134">
        <v>1</v>
      </c>
      <c r="D112" s="108" t="s">
        <v>2</v>
      </c>
      <c r="E112" s="108"/>
      <c r="F112" s="274">
        <v>12.67</v>
      </c>
      <c r="G112" s="108"/>
      <c r="H112" s="108" t="s">
        <v>248</v>
      </c>
      <c r="I112" s="108" t="s">
        <v>248</v>
      </c>
      <c r="J112" s="108">
        <v>50</v>
      </c>
      <c r="K112" s="108">
        <v>0</v>
      </c>
      <c r="L112" s="134">
        <f>SUM(M112:T112)</f>
        <v>41</v>
      </c>
      <c r="M112" s="109">
        <v>30</v>
      </c>
      <c r="N112" s="109"/>
      <c r="O112" s="109">
        <v>2</v>
      </c>
      <c r="P112" s="109"/>
      <c r="Q112" s="109"/>
      <c r="R112" s="109"/>
      <c r="S112" s="134">
        <v>9</v>
      </c>
      <c r="T112" s="108"/>
      <c r="U112" s="135">
        <f>U27</f>
        <v>40.201513341298288</v>
      </c>
      <c r="V112" s="105">
        <f t="shared" si="28"/>
        <v>1649.2620469932299</v>
      </c>
      <c r="W112" s="110">
        <f t="shared" si="25"/>
        <v>14.981481481481481</v>
      </c>
      <c r="X112" s="105">
        <v>615</v>
      </c>
      <c r="Y112" s="105">
        <f t="shared" si="19"/>
        <v>2264.2620469932299</v>
      </c>
      <c r="Z112" s="108">
        <f>SUM(AA112:AH112)</f>
        <v>91</v>
      </c>
      <c r="AA112" s="109">
        <v>30</v>
      </c>
      <c r="AB112" s="109"/>
      <c r="AC112" s="109">
        <v>2</v>
      </c>
      <c r="AD112" s="109"/>
      <c r="AE112" s="109">
        <v>25</v>
      </c>
      <c r="AF112" s="109">
        <v>25</v>
      </c>
      <c r="AG112" s="134">
        <v>9</v>
      </c>
      <c r="AH112" s="108"/>
      <c r="AI112" s="135">
        <f>AI27</f>
        <v>34.892519238047178</v>
      </c>
      <c r="AJ112" s="106">
        <f>Z112*AI112+1</f>
        <v>3176.2192506622932</v>
      </c>
      <c r="AK112" s="111">
        <f t="shared" si="27"/>
        <v>13.008956730162735</v>
      </c>
      <c r="AL112" s="106">
        <v>1183</v>
      </c>
      <c r="AM112" s="106">
        <f t="shared" si="22"/>
        <v>4359.2192506622932</v>
      </c>
      <c r="AN112" s="107">
        <f t="shared" si="23"/>
        <v>6623.4812976555231</v>
      </c>
      <c r="AO112" s="134"/>
    </row>
    <row r="113" spans="1:41" s="101" customFormat="1" ht="58.5" customHeight="1">
      <c r="A113" s="108">
        <v>104</v>
      </c>
      <c r="B113" s="134" t="s">
        <v>135</v>
      </c>
      <c r="C113" s="134">
        <v>2</v>
      </c>
      <c r="D113" s="108">
        <v>0</v>
      </c>
      <c r="E113" s="108" t="s">
        <v>248</v>
      </c>
      <c r="F113" s="274">
        <v>68.05</v>
      </c>
      <c r="G113" s="108"/>
      <c r="H113" s="108" t="s">
        <v>248</v>
      </c>
      <c r="I113" s="108"/>
      <c r="J113" s="108">
        <v>10</v>
      </c>
      <c r="K113" s="108">
        <v>0</v>
      </c>
      <c r="L113" s="134">
        <f>SUM(M113:T113)</f>
        <v>30</v>
      </c>
      <c r="M113" s="134"/>
      <c r="N113" s="109">
        <v>25</v>
      </c>
      <c r="O113" s="109">
        <v>4</v>
      </c>
      <c r="P113" s="109"/>
      <c r="Q113" s="109"/>
      <c r="R113" s="109"/>
      <c r="S113" s="108">
        <v>1</v>
      </c>
      <c r="T113" s="108"/>
      <c r="U113" s="135">
        <f>U97</f>
        <v>40.201513341298288</v>
      </c>
      <c r="V113" s="105">
        <f>L113*U113-1</f>
        <v>1205.0454002389486</v>
      </c>
      <c r="W113" s="110">
        <f t="shared" si="25"/>
        <v>14.981481481481481</v>
      </c>
      <c r="X113" s="105">
        <v>450</v>
      </c>
      <c r="Y113" s="105">
        <f t="shared" si="19"/>
        <v>1655.0454002389486</v>
      </c>
      <c r="Z113" s="108">
        <f>SUM(AA113:AH113)</f>
        <v>55</v>
      </c>
      <c r="AA113" s="109"/>
      <c r="AB113" s="109">
        <v>25</v>
      </c>
      <c r="AC113" s="109">
        <v>4</v>
      </c>
      <c r="AD113" s="109"/>
      <c r="AE113" s="109">
        <v>25</v>
      </c>
      <c r="AF113" s="109"/>
      <c r="AG113" s="108">
        <v>1</v>
      </c>
      <c r="AH113" s="108"/>
      <c r="AI113" s="135">
        <f>AI97</f>
        <v>34.892519238047178</v>
      </c>
      <c r="AJ113" s="106">
        <f>Z113*AI113+1</f>
        <v>1920.0885580925949</v>
      </c>
      <c r="AK113" s="111">
        <f t="shared" si="27"/>
        <v>13.008956730162735</v>
      </c>
      <c r="AL113" s="106">
        <v>714</v>
      </c>
      <c r="AM113" s="106">
        <f t="shared" si="22"/>
        <v>2634.0885580925951</v>
      </c>
      <c r="AN113" s="107">
        <f t="shared" si="23"/>
        <v>4289.1339583315439</v>
      </c>
      <c r="AO113" s="134"/>
    </row>
    <row r="114" spans="1:41" s="101" customFormat="1" ht="45" customHeight="1">
      <c r="A114" s="108">
        <v>105</v>
      </c>
      <c r="B114" s="134" t="s">
        <v>111</v>
      </c>
      <c r="C114" s="134"/>
      <c r="D114" s="108" t="s">
        <v>2</v>
      </c>
      <c r="E114" s="108"/>
      <c r="F114" s="274">
        <v>0</v>
      </c>
      <c r="G114" s="108" t="s">
        <v>248</v>
      </c>
      <c r="H114" s="108"/>
      <c r="I114" s="108"/>
      <c r="J114" s="276">
        <v>29</v>
      </c>
      <c r="K114" s="108"/>
      <c r="L114" s="134">
        <f t="shared" si="15"/>
        <v>0</v>
      </c>
      <c r="M114" s="109"/>
      <c r="N114" s="109"/>
      <c r="O114" s="109"/>
      <c r="P114" s="109"/>
      <c r="Q114" s="109"/>
      <c r="R114" s="109"/>
      <c r="S114" s="108"/>
      <c r="T114" s="137"/>
      <c r="U114" s="135">
        <f>U110</f>
        <v>40.201513341298288</v>
      </c>
      <c r="V114" s="105">
        <f t="shared" si="17"/>
        <v>0</v>
      </c>
      <c r="W114" s="110">
        <f t="shared" si="25"/>
        <v>14.981481481481481</v>
      </c>
      <c r="X114" s="105">
        <f t="shared" si="18"/>
        <v>0</v>
      </c>
      <c r="Y114" s="105">
        <f t="shared" si="19"/>
        <v>0</v>
      </c>
      <c r="Z114" s="108">
        <f t="shared" si="16"/>
        <v>62</v>
      </c>
      <c r="AA114" s="109">
        <v>30</v>
      </c>
      <c r="AB114" s="109"/>
      <c r="AC114" s="109">
        <v>2</v>
      </c>
      <c r="AD114" s="114">
        <v>25</v>
      </c>
      <c r="AE114" s="109"/>
      <c r="AF114" s="109"/>
      <c r="AG114" s="108">
        <v>5</v>
      </c>
      <c r="AH114" s="137"/>
      <c r="AI114" s="135">
        <f>AI110</f>
        <v>34.892519238047178</v>
      </c>
      <c r="AJ114" s="106">
        <f t="shared" si="20"/>
        <v>2163.3361927589249</v>
      </c>
      <c r="AK114" s="111">
        <f t="shared" si="27"/>
        <v>13.008956730162735</v>
      </c>
      <c r="AL114" s="106">
        <f t="shared" si="21"/>
        <v>806.55531727008963</v>
      </c>
      <c r="AM114" s="106">
        <f t="shared" si="22"/>
        <v>2969.8915100290146</v>
      </c>
      <c r="AN114" s="107">
        <f t="shared" si="23"/>
        <v>2969.8915100290146</v>
      </c>
      <c r="AO114" s="134"/>
    </row>
    <row r="115" spans="1:41" s="101" customFormat="1" ht="45" customHeight="1">
      <c r="A115" s="108">
        <v>106</v>
      </c>
      <c r="B115" s="134" t="s">
        <v>112</v>
      </c>
      <c r="C115" s="134"/>
      <c r="D115" s="108" t="s">
        <v>2</v>
      </c>
      <c r="E115" s="108"/>
      <c r="F115" s="274">
        <v>32.93</v>
      </c>
      <c r="G115" s="108" t="s">
        <v>248</v>
      </c>
      <c r="H115" s="108"/>
      <c r="I115" s="108"/>
      <c r="J115" s="276">
        <v>29</v>
      </c>
      <c r="K115" s="108"/>
      <c r="L115" s="134">
        <f t="shared" si="15"/>
        <v>0</v>
      </c>
      <c r="M115" s="109"/>
      <c r="N115" s="109"/>
      <c r="O115" s="109"/>
      <c r="P115" s="109"/>
      <c r="Q115" s="109"/>
      <c r="R115" s="109"/>
      <c r="S115" s="108"/>
      <c r="T115" s="137"/>
      <c r="U115" s="135">
        <f t="shared" si="24"/>
        <v>40.201513341298288</v>
      </c>
      <c r="V115" s="105">
        <f t="shared" si="17"/>
        <v>0</v>
      </c>
      <c r="W115" s="110">
        <f t="shared" si="25"/>
        <v>14.981481481481481</v>
      </c>
      <c r="X115" s="105">
        <f t="shared" si="18"/>
        <v>0</v>
      </c>
      <c r="Y115" s="105">
        <f t="shared" si="19"/>
        <v>0</v>
      </c>
      <c r="Z115" s="108">
        <f t="shared" si="16"/>
        <v>62</v>
      </c>
      <c r="AA115" s="109">
        <v>30</v>
      </c>
      <c r="AB115" s="109"/>
      <c r="AC115" s="109">
        <v>2</v>
      </c>
      <c r="AD115" s="114">
        <v>25</v>
      </c>
      <c r="AE115" s="109"/>
      <c r="AF115" s="109"/>
      <c r="AG115" s="108">
        <v>5</v>
      </c>
      <c r="AH115" s="137"/>
      <c r="AI115" s="135">
        <f t="shared" si="26"/>
        <v>34.892519238047178</v>
      </c>
      <c r="AJ115" s="106">
        <f t="shared" si="20"/>
        <v>2163.3361927589249</v>
      </c>
      <c r="AK115" s="111">
        <f t="shared" si="27"/>
        <v>13.008956730162735</v>
      </c>
      <c r="AL115" s="106">
        <f t="shared" si="21"/>
        <v>806.55531727008963</v>
      </c>
      <c r="AM115" s="106">
        <f t="shared" si="22"/>
        <v>2969.8915100290146</v>
      </c>
      <c r="AN115" s="107">
        <f t="shared" si="23"/>
        <v>2969.8915100290146</v>
      </c>
      <c r="AO115" s="134"/>
    </row>
    <row r="116" spans="1:41" s="101" customFormat="1" ht="45" customHeight="1">
      <c r="A116" s="108">
        <v>107</v>
      </c>
      <c r="B116" s="134" t="s">
        <v>113</v>
      </c>
      <c r="C116" s="134"/>
      <c r="D116" s="108" t="s">
        <v>2</v>
      </c>
      <c r="E116" s="108"/>
      <c r="F116" s="274">
        <v>0</v>
      </c>
      <c r="G116" s="108" t="s">
        <v>248</v>
      </c>
      <c r="H116" s="108"/>
      <c r="I116" s="108"/>
      <c r="J116" s="276">
        <v>42</v>
      </c>
      <c r="K116" s="108"/>
      <c r="L116" s="134">
        <f t="shared" si="15"/>
        <v>0</v>
      </c>
      <c r="M116" s="109"/>
      <c r="N116" s="109"/>
      <c r="O116" s="109"/>
      <c r="P116" s="109"/>
      <c r="Q116" s="109"/>
      <c r="R116" s="109"/>
      <c r="S116" s="108"/>
      <c r="T116" s="137"/>
      <c r="U116" s="135">
        <f t="shared" si="24"/>
        <v>40.201513341298288</v>
      </c>
      <c r="V116" s="105">
        <f t="shared" si="17"/>
        <v>0</v>
      </c>
      <c r="W116" s="110">
        <f t="shared" si="25"/>
        <v>14.981481481481481</v>
      </c>
      <c r="X116" s="105">
        <f t="shared" si="18"/>
        <v>0</v>
      </c>
      <c r="Y116" s="105">
        <f t="shared" si="19"/>
        <v>0</v>
      </c>
      <c r="Z116" s="108">
        <f t="shared" si="16"/>
        <v>65</v>
      </c>
      <c r="AA116" s="109">
        <v>30</v>
      </c>
      <c r="AB116" s="109"/>
      <c r="AC116" s="109">
        <v>2</v>
      </c>
      <c r="AD116" s="114">
        <v>25</v>
      </c>
      <c r="AE116" s="109"/>
      <c r="AF116" s="109"/>
      <c r="AG116" s="108">
        <v>8</v>
      </c>
      <c r="AH116" s="137"/>
      <c r="AI116" s="135">
        <f t="shared" si="26"/>
        <v>34.892519238047178</v>
      </c>
      <c r="AJ116" s="106">
        <f t="shared" si="20"/>
        <v>2268.0137504730665</v>
      </c>
      <c r="AK116" s="111">
        <f t="shared" si="27"/>
        <v>13.008956730162735</v>
      </c>
      <c r="AL116" s="106">
        <f t="shared" si="21"/>
        <v>845.58218746057776</v>
      </c>
      <c r="AM116" s="106">
        <f t="shared" si="22"/>
        <v>3113.5959379336441</v>
      </c>
      <c r="AN116" s="107">
        <f t="shared" si="23"/>
        <v>3113.5959379336441</v>
      </c>
      <c r="AO116" s="134"/>
    </row>
    <row r="117" spans="1:41" s="101" customFormat="1" ht="45" customHeight="1">
      <c r="A117" s="108">
        <v>108</v>
      </c>
      <c r="B117" s="134" t="s">
        <v>114</v>
      </c>
      <c r="C117" s="134"/>
      <c r="D117" s="108" t="s">
        <v>2</v>
      </c>
      <c r="E117" s="108"/>
      <c r="F117" s="274">
        <v>44.16</v>
      </c>
      <c r="G117" s="108" t="s">
        <v>248</v>
      </c>
      <c r="H117" s="108"/>
      <c r="I117" s="108"/>
      <c r="J117" s="276">
        <v>39</v>
      </c>
      <c r="K117" s="108"/>
      <c r="L117" s="134">
        <f t="shared" si="15"/>
        <v>0</v>
      </c>
      <c r="M117" s="109"/>
      <c r="N117" s="109"/>
      <c r="O117" s="109"/>
      <c r="P117" s="109"/>
      <c r="Q117" s="109"/>
      <c r="R117" s="109"/>
      <c r="S117" s="108"/>
      <c r="T117" s="137"/>
      <c r="U117" s="135">
        <f t="shared" si="24"/>
        <v>40.201513341298288</v>
      </c>
      <c r="V117" s="105">
        <f t="shared" si="17"/>
        <v>0</v>
      </c>
      <c r="W117" s="110">
        <f t="shared" si="25"/>
        <v>14.981481481481481</v>
      </c>
      <c r="X117" s="105">
        <f t="shared" si="18"/>
        <v>0</v>
      </c>
      <c r="Y117" s="105">
        <f t="shared" si="19"/>
        <v>0</v>
      </c>
      <c r="Z117" s="108">
        <f t="shared" si="16"/>
        <v>64</v>
      </c>
      <c r="AA117" s="109">
        <v>30</v>
      </c>
      <c r="AB117" s="109"/>
      <c r="AC117" s="109">
        <v>2</v>
      </c>
      <c r="AD117" s="114">
        <v>25</v>
      </c>
      <c r="AE117" s="109"/>
      <c r="AF117" s="109"/>
      <c r="AG117" s="108">
        <v>7</v>
      </c>
      <c r="AH117" s="137"/>
      <c r="AI117" s="135">
        <f t="shared" si="26"/>
        <v>34.892519238047178</v>
      </c>
      <c r="AJ117" s="106">
        <f t="shared" si="20"/>
        <v>2233.1212312350194</v>
      </c>
      <c r="AK117" s="111">
        <f t="shared" si="27"/>
        <v>13.008956730162735</v>
      </c>
      <c r="AL117" s="106">
        <f t="shared" si="21"/>
        <v>832.57323073041505</v>
      </c>
      <c r="AM117" s="106">
        <f t="shared" si="22"/>
        <v>3065.6944619654346</v>
      </c>
      <c r="AN117" s="107">
        <f t="shared" si="23"/>
        <v>3065.6944619654346</v>
      </c>
      <c r="AO117" s="134"/>
    </row>
    <row r="118" spans="1:41" s="101" customFormat="1" ht="45" customHeight="1">
      <c r="A118" s="108">
        <v>109</v>
      </c>
      <c r="B118" s="134" t="s">
        <v>115</v>
      </c>
      <c r="C118" s="134"/>
      <c r="D118" s="108" t="s">
        <v>2</v>
      </c>
      <c r="E118" s="108"/>
      <c r="F118" s="274">
        <v>0</v>
      </c>
      <c r="G118" s="108" t="s">
        <v>248</v>
      </c>
      <c r="H118" s="108"/>
      <c r="I118" s="108"/>
      <c r="J118" s="276">
        <v>46</v>
      </c>
      <c r="K118" s="108"/>
      <c r="L118" s="134">
        <f t="shared" si="15"/>
        <v>0</v>
      </c>
      <c r="M118" s="109"/>
      <c r="N118" s="109"/>
      <c r="O118" s="109"/>
      <c r="P118" s="109"/>
      <c r="Q118" s="109"/>
      <c r="R118" s="109"/>
      <c r="S118" s="108"/>
      <c r="T118" s="137"/>
      <c r="U118" s="135">
        <f t="shared" si="24"/>
        <v>40.201513341298288</v>
      </c>
      <c r="V118" s="105">
        <f t="shared" si="17"/>
        <v>0</v>
      </c>
      <c r="W118" s="110">
        <f t="shared" si="25"/>
        <v>14.981481481481481</v>
      </c>
      <c r="X118" s="105">
        <f t="shared" si="18"/>
        <v>0</v>
      </c>
      <c r="Y118" s="105">
        <f t="shared" si="19"/>
        <v>0</v>
      </c>
      <c r="Z118" s="108">
        <f t="shared" si="16"/>
        <v>66</v>
      </c>
      <c r="AA118" s="109">
        <v>30</v>
      </c>
      <c r="AB118" s="109"/>
      <c r="AC118" s="109">
        <v>2</v>
      </c>
      <c r="AD118" s="114">
        <v>25</v>
      </c>
      <c r="AE118" s="109"/>
      <c r="AF118" s="109"/>
      <c r="AG118" s="108">
        <v>9</v>
      </c>
      <c r="AH118" s="137"/>
      <c r="AI118" s="135">
        <f t="shared" si="26"/>
        <v>34.892519238047178</v>
      </c>
      <c r="AJ118" s="106">
        <f t="shared" si="20"/>
        <v>2302.906269711114</v>
      </c>
      <c r="AK118" s="111">
        <f t="shared" si="27"/>
        <v>13.008956730162735</v>
      </c>
      <c r="AL118" s="106">
        <f t="shared" si="21"/>
        <v>858.59114419074047</v>
      </c>
      <c r="AM118" s="106">
        <f t="shared" si="22"/>
        <v>3161.4974139018545</v>
      </c>
      <c r="AN118" s="107">
        <f t="shared" si="23"/>
        <v>3161.4974139018545</v>
      </c>
      <c r="AO118" s="134"/>
    </row>
    <row r="119" spans="1:41" s="101" customFormat="1" ht="45" customHeight="1">
      <c r="A119" s="108">
        <v>110</v>
      </c>
      <c r="B119" s="134" t="s">
        <v>116</v>
      </c>
      <c r="C119" s="134"/>
      <c r="D119" s="108" t="s">
        <v>4</v>
      </c>
      <c r="E119" s="108"/>
      <c r="F119" s="274">
        <v>0</v>
      </c>
      <c r="G119" s="108" t="s">
        <v>248</v>
      </c>
      <c r="H119" s="108"/>
      <c r="I119" s="108"/>
      <c r="J119" s="276">
        <v>22</v>
      </c>
      <c r="K119" s="108"/>
      <c r="L119" s="134">
        <f t="shared" si="15"/>
        <v>0</v>
      </c>
      <c r="M119" s="109"/>
      <c r="N119" s="109"/>
      <c r="O119" s="109"/>
      <c r="P119" s="109"/>
      <c r="Q119" s="109"/>
      <c r="R119" s="109"/>
      <c r="S119" s="108"/>
      <c r="T119" s="137"/>
      <c r="U119" s="135">
        <f t="shared" si="24"/>
        <v>40.201513341298288</v>
      </c>
      <c r="V119" s="105">
        <f t="shared" si="17"/>
        <v>0</v>
      </c>
      <c r="W119" s="110">
        <f t="shared" si="25"/>
        <v>14.981481481481481</v>
      </c>
      <c r="X119" s="105">
        <f t="shared" si="18"/>
        <v>0</v>
      </c>
      <c r="Y119" s="105">
        <f t="shared" si="19"/>
        <v>0</v>
      </c>
      <c r="Z119" s="108">
        <f t="shared" si="16"/>
        <v>71</v>
      </c>
      <c r="AA119" s="109">
        <v>40</v>
      </c>
      <c r="AB119" s="109"/>
      <c r="AC119" s="109">
        <v>2</v>
      </c>
      <c r="AD119" s="114">
        <v>25</v>
      </c>
      <c r="AE119" s="109"/>
      <c r="AF119" s="109"/>
      <c r="AG119" s="108">
        <v>4</v>
      </c>
      <c r="AH119" s="137"/>
      <c r="AI119" s="135">
        <f t="shared" si="26"/>
        <v>34.892519238047178</v>
      </c>
      <c r="AJ119" s="106">
        <f t="shared" si="20"/>
        <v>2477.3688659013496</v>
      </c>
      <c r="AK119" s="111">
        <f t="shared" si="27"/>
        <v>13.008956730162735</v>
      </c>
      <c r="AL119" s="106">
        <f t="shared" si="21"/>
        <v>923.63592784155423</v>
      </c>
      <c r="AM119" s="106">
        <f t="shared" si="22"/>
        <v>3401.004793742904</v>
      </c>
      <c r="AN119" s="107">
        <f t="shared" si="23"/>
        <v>3401.004793742904</v>
      </c>
      <c r="AO119" s="134"/>
    </row>
    <row r="120" spans="1:41" s="101" customFormat="1" ht="45" customHeight="1">
      <c r="A120" s="108">
        <v>111</v>
      </c>
      <c r="B120" s="134" t="s">
        <v>117</v>
      </c>
      <c r="C120" s="134"/>
      <c r="D120" s="108" t="s">
        <v>4</v>
      </c>
      <c r="E120" s="108"/>
      <c r="F120" s="274">
        <v>22.48</v>
      </c>
      <c r="G120" s="108" t="s">
        <v>248</v>
      </c>
      <c r="H120" s="108"/>
      <c r="I120" s="108"/>
      <c r="J120" s="276">
        <v>18</v>
      </c>
      <c r="K120" s="108">
        <v>2</v>
      </c>
      <c r="L120" s="134">
        <f t="shared" si="15"/>
        <v>0</v>
      </c>
      <c r="M120" s="109"/>
      <c r="N120" s="109"/>
      <c r="O120" s="109"/>
      <c r="P120" s="109"/>
      <c r="Q120" s="109"/>
      <c r="R120" s="109"/>
      <c r="S120" s="108"/>
      <c r="T120" s="135"/>
      <c r="U120" s="135">
        <f t="shared" si="24"/>
        <v>40.201513341298288</v>
      </c>
      <c r="V120" s="105">
        <f t="shared" si="17"/>
        <v>0</v>
      </c>
      <c r="W120" s="110">
        <f t="shared" si="25"/>
        <v>14.981481481481481</v>
      </c>
      <c r="X120" s="105">
        <f t="shared" si="18"/>
        <v>0</v>
      </c>
      <c r="Y120" s="105">
        <f t="shared" si="19"/>
        <v>0</v>
      </c>
      <c r="Z120" s="108">
        <f t="shared" si="16"/>
        <v>72</v>
      </c>
      <c r="AA120" s="109">
        <v>40</v>
      </c>
      <c r="AB120" s="109"/>
      <c r="AC120" s="109">
        <v>2</v>
      </c>
      <c r="AD120" s="114">
        <v>25</v>
      </c>
      <c r="AE120" s="109"/>
      <c r="AF120" s="109"/>
      <c r="AG120" s="108">
        <v>3</v>
      </c>
      <c r="AH120" s="135">
        <v>2</v>
      </c>
      <c r="AI120" s="135">
        <f t="shared" si="26"/>
        <v>34.892519238047178</v>
      </c>
      <c r="AJ120" s="106">
        <f t="shared" si="20"/>
        <v>2512.2613851393967</v>
      </c>
      <c r="AK120" s="111">
        <f t="shared" si="27"/>
        <v>13.008956730162735</v>
      </c>
      <c r="AL120" s="106">
        <f t="shared" si="21"/>
        <v>936.64488457171694</v>
      </c>
      <c r="AM120" s="106">
        <f t="shared" si="22"/>
        <v>3448.9062697111135</v>
      </c>
      <c r="AN120" s="107">
        <f t="shared" si="23"/>
        <v>3448.9062697111135</v>
      </c>
      <c r="AO120" s="134"/>
    </row>
    <row r="121" spans="1:41" s="101" customFormat="1" ht="45" customHeight="1">
      <c r="A121" s="108">
        <v>112</v>
      </c>
      <c r="B121" s="134" t="s">
        <v>118</v>
      </c>
      <c r="C121" s="134"/>
      <c r="D121" s="108" t="s">
        <v>4</v>
      </c>
      <c r="E121" s="108"/>
      <c r="F121" s="274">
        <v>17.399999999999999</v>
      </c>
      <c r="G121" s="108" t="s">
        <v>248</v>
      </c>
      <c r="H121" s="108"/>
      <c r="I121" s="108"/>
      <c r="J121" s="276">
        <v>30</v>
      </c>
      <c r="K121" s="108"/>
      <c r="L121" s="134">
        <f t="shared" si="15"/>
        <v>0</v>
      </c>
      <c r="M121" s="109"/>
      <c r="N121" s="109"/>
      <c r="O121" s="109"/>
      <c r="P121" s="109"/>
      <c r="Q121" s="109"/>
      <c r="R121" s="109"/>
      <c r="S121" s="108"/>
      <c r="T121" s="137"/>
      <c r="U121" s="135">
        <f t="shared" si="24"/>
        <v>40.201513341298288</v>
      </c>
      <c r="V121" s="105">
        <f t="shared" si="17"/>
        <v>0</v>
      </c>
      <c r="W121" s="110">
        <f t="shared" si="25"/>
        <v>14.981481481481481</v>
      </c>
      <c r="X121" s="105">
        <f t="shared" si="18"/>
        <v>0</v>
      </c>
      <c r="Y121" s="105">
        <f t="shared" si="19"/>
        <v>0</v>
      </c>
      <c r="Z121" s="108">
        <f t="shared" si="16"/>
        <v>72</v>
      </c>
      <c r="AA121" s="109">
        <v>40</v>
      </c>
      <c r="AB121" s="109"/>
      <c r="AC121" s="109">
        <v>2</v>
      </c>
      <c r="AD121" s="114">
        <v>25</v>
      </c>
      <c r="AE121" s="109"/>
      <c r="AF121" s="109"/>
      <c r="AG121" s="108">
        <v>5</v>
      </c>
      <c r="AH121" s="137"/>
      <c r="AI121" s="135">
        <f t="shared" si="26"/>
        <v>34.892519238047178</v>
      </c>
      <c r="AJ121" s="106">
        <f t="shared" si="20"/>
        <v>2512.2613851393967</v>
      </c>
      <c r="AK121" s="111">
        <f t="shared" si="27"/>
        <v>13.008956730162735</v>
      </c>
      <c r="AL121" s="106">
        <f t="shared" si="21"/>
        <v>936.64488457171694</v>
      </c>
      <c r="AM121" s="106">
        <f t="shared" si="22"/>
        <v>3448.9062697111135</v>
      </c>
      <c r="AN121" s="107">
        <f t="shared" si="23"/>
        <v>3448.9062697111135</v>
      </c>
      <c r="AO121" s="134"/>
    </row>
    <row r="122" spans="1:41" s="101" customFormat="1" ht="45" customHeight="1">
      <c r="A122" s="108">
        <v>113</v>
      </c>
      <c r="B122" s="134" t="s">
        <v>119</v>
      </c>
      <c r="C122" s="134"/>
      <c r="D122" s="108" t="s">
        <v>4</v>
      </c>
      <c r="E122" s="108"/>
      <c r="F122" s="274">
        <v>0</v>
      </c>
      <c r="G122" s="108" t="s">
        <v>248</v>
      </c>
      <c r="H122" s="108"/>
      <c r="I122" s="108"/>
      <c r="J122" s="276">
        <v>44</v>
      </c>
      <c r="K122" s="108"/>
      <c r="L122" s="134">
        <f t="shared" si="15"/>
        <v>0</v>
      </c>
      <c r="M122" s="109"/>
      <c r="N122" s="109"/>
      <c r="O122" s="109"/>
      <c r="P122" s="109"/>
      <c r="Q122" s="109"/>
      <c r="R122" s="109"/>
      <c r="S122" s="108"/>
      <c r="T122" s="137"/>
      <c r="U122" s="135">
        <f t="shared" si="24"/>
        <v>40.201513341298288</v>
      </c>
      <c r="V122" s="105">
        <f t="shared" si="17"/>
        <v>0</v>
      </c>
      <c r="W122" s="110">
        <f t="shared" si="25"/>
        <v>14.981481481481481</v>
      </c>
      <c r="X122" s="105">
        <f t="shared" si="18"/>
        <v>0</v>
      </c>
      <c r="Y122" s="105">
        <f t="shared" si="19"/>
        <v>0</v>
      </c>
      <c r="Z122" s="108">
        <f t="shared" si="16"/>
        <v>75</v>
      </c>
      <c r="AA122" s="109">
        <v>40</v>
      </c>
      <c r="AB122" s="109"/>
      <c r="AC122" s="109">
        <v>2</v>
      </c>
      <c r="AD122" s="114">
        <v>25</v>
      </c>
      <c r="AE122" s="109"/>
      <c r="AF122" s="109"/>
      <c r="AG122" s="108">
        <v>8</v>
      </c>
      <c r="AH122" s="137"/>
      <c r="AI122" s="135">
        <f t="shared" si="26"/>
        <v>34.892519238047178</v>
      </c>
      <c r="AJ122" s="106">
        <f t="shared" si="20"/>
        <v>2616.9389428535383</v>
      </c>
      <c r="AK122" s="111">
        <f t="shared" si="27"/>
        <v>13.008956730162735</v>
      </c>
      <c r="AL122" s="106">
        <f t="shared" si="21"/>
        <v>975.67175476220518</v>
      </c>
      <c r="AM122" s="106">
        <f t="shared" si="22"/>
        <v>3592.6106976157434</v>
      </c>
      <c r="AN122" s="107">
        <f t="shared" si="23"/>
        <v>3592.6106976157434</v>
      </c>
      <c r="AO122" s="134"/>
    </row>
    <row r="123" spans="1:41" s="101" customFormat="1" ht="45" customHeight="1">
      <c r="A123" s="108">
        <v>114</v>
      </c>
      <c r="B123" s="134" t="s">
        <v>120</v>
      </c>
      <c r="C123" s="134"/>
      <c r="D123" s="108">
        <v>0</v>
      </c>
      <c r="E123" s="108" t="s">
        <v>248</v>
      </c>
      <c r="F123" s="274">
        <v>22.61</v>
      </c>
      <c r="G123" s="108" t="s">
        <v>248</v>
      </c>
      <c r="H123" s="108"/>
      <c r="I123" s="108"/>
      <c r="J123" s="276">
        <v>16</v>
      </c>
      <c r="K123" s="108"/>
      <c r="L123" s="134">
        <f t="shared" si="15"/>
        <v>0</v>
      </c>
      <c r="M123" s="109"/>
      <c r="N123" s="109"/>
      <c r="O123" s="109"/>
      <c r="P123" s="109"/>
      <c r="Q123" s="109"/>
      <c r="R123" s="109"/>
      <c r="S123" s="108"/>
      <c r="T123" s="137"/>
      <c r="U123" s="135">
        <f t="shared" si="24"/>
        <v>40.201513341298288</v>
      </c>
      <c r="V123" s="105">
        <f t="shared" si="17"/>
        <v>0</v>
      </c>
      <c r="W123" s="110">
        <f t="shared" si="25"/>
        <v>14.981481481481481</v>
      </c>
      <c r="X123" s="105">
        <f t="shared" si="18"/>
        <v>0</v>
      </c>
      <c r="Y123" s="105">
        <f t="shared" si="19"/>
        <v>0</v>
      </c>
      <c r="Z123" s="108">
        <f t="shared" si="16"/>
        <v>55</v>
      </c>
      <c r="AA123" s="109"/>
      <c r="AB123" s="109">
        <v>25</v>
      </c>
      <c r="AC123" s="109">
        <v>2</v>
      </c>
      <c r="AD123" s="114">
        <v>25</v>
      </c>
      <c r="AE123" s="109"/>
      <c r="AF123" s="109"/>
      <c r="AG123" s="108">
        <v>3</v>
      </c>
      <c r="AH123" s="137"/>
      <c r="AI123" s="135">
        <f t="shared" si="26"/>
        <v>34.892519238047178</v>
      </c>
      <c r="AJ123" s="106">
        <f t="shared" si="20"/>
        <v>1919.0885580925949</v>
      </c>
      <c r="AK123" s="111">
        <f t="shared" si="27"/>
        <v>13.008956730162735</v>
      </c>
      <c r="AL123" s="106">
        <f t="shared" si="21"/>
        <v>715.49262015895044</v>
      </c>
      <c r="AM123" s="106">
        <f t="shared" si="22"/>
        <v>2634.5811782515452</v>
      </c>
      <c r="AN123" s="107">
        <f t="shared" si="23"/>
        <v>2634.5811782515452</v>
      </c>
      <c r="AO123" s="134"/>
    </row>
    <row r="124" spans="1:41" s="101" customFormat="1" ht="45" customHeight="1">
      <c r="A124" s="108">
        <v>115</v>
      </c>
      <c r="B124" s="134" t="s">
        <v>121</v>
      </c>
      <c r="C124" s="134"/>
      <c r="D124" s="108">
        <v>0</v>
      </c>
      <c r="E124" s="108" t="s">
        <v>248</v>
      </c>
      <c r="F124" s="274">
        <v>51.46</v>
      </c>
      <c r="G124" s="108" t="s">
        <v>248</v>
      </c>
      <c r="H124" s="108"/>
      <c r="I124" s="108"/>
      <c r="J124" s="276">
        <v>29</v>
      </c>
      <c r="K124" s="108"/>
      <c r="L124" s="134">
        <f t="shared" si="15"/>
        <v>0</v>
      </c>
      <c r="M124" s="109"/>
      <c r="N124" s="109"/>
      <c r="O124" s="109"/>
      <c r="P124" s="109"/>
      <c r="Q124" s="109"/>
      <c r="R124" s="109"/>
      <c r="S124" s="108"/>
      <c r="T124" s="137"/>
      <c r="U124" s="135">
        <f t="shared" si="24"/>
        <v>40.201513341298288</v>
      </c>
      <c r="V124" s="105">
        <f t="shared" si="17"/>
        <v>0</v>
      </c>
      <c r="W124" s="110">
        <f t="shared" si="25"/>
        <v>14.981481481481481</v>
      </c>
      <c r="X124" s="105">
        <f t="shared" si="18"/>
        <v>0</v>
      </c>
      <c r="Y124" s="105">
        <f t="shared" si="19"/>
        <v>0</v>
      </c>
      <c r="Z124" s="108">
        <f t="shared" si="16"/>
        <v>59</v>
      </c>
      <c r="AA124" s="109"/>
      <c r="AB124" s="109">
        <v>25</v>
      </c>
      <c r="AC124" s="109">
        <v>4</v>
      </c>
      <c r="AD124" s="114">
        <v>25</v>
      </c>
      <c r="AE124" s="109"/>
      <c r="AF124" s="109"/>
      <c r="AG124" s="108">
        <v>5</v>
      </c>
      <c r="AH124" s="137"/>
      <c r="AI124" s="135">
        <f t="shared" si="26"/>
        <v>34.892519238047178</v>
      </c>
      <c r="AJ124" s="106">
        <f t="shared" si="20"/>
        <v>2058.6586350447838</v>
      </c>
      <c r="AK124" s="111">
        <f t="shared" si="27"/>
        <v>13.008956730162735</v>
      </c>
      <c r="AL124" s="106">
        <f t="shared" si="21"/>
        <v>767.52844707960139</v>
      </c>
      <c r="AM124" s="106">
        <f t="shared" si="22"/>
        <v>2826.1870821243851</v>
      </c>
      <c r="AN124" s="107">
        <f t="shared" si="23"/>
        <v>2826.1870821243851</v>
      </c>
      <c r="AO124" s="134"/>
    </row>
    <row r="125" spans="1:41" s="101" customFormat="1" ht="45" customHeight="1">
      <c r="A125" s="108">
        <v>116</v>
      </c>
      <c r="B125" s="134" t="s">
        <v>122</v>
      </c>
      <c r="C125" s="134"/>
      <c r="D125" s="108">
        <v>0</v>
      </c>
      <c r="E125" s="108" t="s">
        <v>248</v>
      </c>
      <c r="F125" s="274">
        <v>62.35</v>
      </c>
      <c r="G125" s="108" t="s">
        <v>248</v>
      </c>
      <c r="H125" s="108"/>
      <c r="I125" s="108"/>
      <c r="J125" s="276">
        <v>24</v>
      </c>
      <c r="K125" s="108"/>
      <c r="L125" s="134">
        <f t="shared" si="15"/>
        <v>0</v>
      </c>
      <c r="M125" s="109"/>
      <c r="N125" s="109"/>
      <c r="O125" s="109"/>
      <c r="P125" s="109"/>
      <c r="Q125" s="109"/>
      <c r="R125" s="109"/>
      <c r="S125" s="108"/>
      <c r="T125" s="137"/>
      <c r="U125" s="135">
        <f t="shared" si="24"/>
        <v>40.201513341298288</v>
      </c>
      <c r="V125" s="105">
        <f t="shared" si="17"/>
        <v>0</v>
      </c>
      <c r="W125" s="110">
        <f t="shared" si="25"/>
        <v>14.981481481481481</v>
      </c>
      <c r="X125" s="105">
        <f t="shared" si="18"/>
        <v>0</v>
      </c>
      <c r="Y125" s="105">
        <f t="shared" si="19"/>
        <v>0</v>
      </c>
      <c r="Z125" s="108">
        <f t="shared" si="16"/>
        <v>58</v>
      </c>
      <c r="AA125" s="109"/>
      <c r="AB125" s="109">
        <v>25</v>
      </c>
      <c r="AC125" s="109">
        <v>4</v>
      </c>
      <c r="AD125" s="114">
        <v>25</v>
      </c>
      <c r="AE125" s="109"/>
      <c r="AF125" s="109"/>
      <c r="AG125" s="108">
        <v>4</v>
      </c>
      <c r="AH125" s="137"/>
      <c r="AI125" s="135">
        <f t="shared" si="26"/>
        <v>34.892519238047178</v>
      </c>
      <c r="AJ125" s="106">
        <f t="shared" si="20"/>
        <v>2023.7661158067363</v>
      </c>
      <c r="AK125" s="111">
        <f t="shared" si="27"/>
        <v>13.008956730162735</v>
      </c>
      <c r="AL125" s="106">
        <f t="shared" si="21"/>
        <v>754.51949034943868</v>
      </c>
      <c r="AM125" s="106">
        <f t="shared" si="22"/>
        <v>2778.2856061561752</v>
      </c>
      <c r="AN125" s="107">
        <f t="shared" si="23"/>
        <v>2778.2856061561752</v>
      </c>
      <c r="AO125" s="134"/>
    </row>
    <row r="126" spans="1:41" s="101" customFormat="1" ht="45" customHeight="1">
      <c r="A126" s="108">
        <v>117</v>
      </c>
      <c r="B126" s="134" t="s">
        <v>125</v>
      </c>
      <c r="C126" s="134"/>
      <c r="D126" s="108" t="s">
        <v>2</v>
      </c>
      <c r="E126" s="108"/>
      <c r="F126" s="274">
        <v>0</v>
      </c>
      <c r="G126" s="108"/>
      <c r="H126" s="108"/>
      <c r="I126" s="108"/>
      <c r="J126" s="276">
        <v>77</v>
      </c>
      <c r="K126" s="108"/>
      <c r="L126" s="134">
        <f t="shared" si="15"/>
        <v>0</v>
      </c>
      <c r="M126" s="109"/>
      <c r="N126" s="109"/>
      <c r="O126" s="109"/>
      <c r="P126" s="109"/>
      <c r="Q126" s="109"/>
      <c r="R126" s="109"/>
      <c r="S126" s="108"/>
      <c r="T126" s="108"/>
      <c r="U126" s="135">
        <f t="shared" si="24"/>
        <v>40.201513341298288</v>
      </c>
      <c r="V126" s="105">
        <f t="shared" si="17"/>
        <v>0</v>
      </c>
      <c r="W126" s="110">
        <f t="shared" si="25"/>
        <v>14.981481481481481</v>
      </c>
      <c r="X126" s="105">
        <f t="shared" si="18"/>
        <v>0</v>
      </c>
      <c r="Y126" s="105">
        <f t="shared" si="19"/>
        <v>0</v>
      </c>
      <c r="Z126" s="108">
        <f t="shared" si="16"/>
        <v>42</v>
      </c>
      <c r="AA126" s="109">
        <v>30</v>
      </c>
      <c r="AB126" s="109"/>
      <c r="AC126" s="109">
        <v>2</v>
      </c>
      <c r="AD126" s="109"/>
      <c r="AE126" s="109"/>
      <c r="AF126" s="109"/>
      <c r="AG126" s="108">
        <v>10</v>
      </c>
      <c r="AH126" s="108"/>
      <c r="AI126" s="135">
        <f t="shared" si="26"/>
        <v>34.892519238047178</v>
      </c>
      <c r="AJ126" s="106">
        <f t="shared" si="20"/>
        <v>1465.4858079979815</v>
      </c>
      <c r="AK126" s="111">
        <f t="shared" si="27"/>
        <v>13.008956730162735</v>
      </c>
      <c r="AL126" s="106">
        <f t="shared" si="21"/>
        <v>546.37618266683489</v>
      </c>
      <c r="AM126" s="106">
        <f t="shared" si="22"/>
        <v>2011.8619906648164</v>
      </c>
      <c r="AN126" s="107">
        <f t="shared" si="23"/>
        <v>2011.8619906648164</v>
      </c>
      <c r="AO126" s="134"/>
    </row>
    <row r="127" spans="1:41" s="101" customFormat="1" ht="45" customHeight="1">
      <c r="A127" s="108">
        <v>118</v>
      </c>
      <c r="B127" s="134" t="s">
        <v>128</v>
      </c>
      <c r="C127" s="134"/>
      <c r="D127" s="108" t="s">
        <v>2</v>
      </c>
      <c r="E127" s="108"/>
      <c r="F127" s="274">
        <v>0</v>
      </c>
      <c r="G127" s="108"/>
      <c r="H127" s="108"/>
      <c r="I127" s="108"/>
      <c r="J127" s="276">
        <v>49</v>
      </c>
      <c r="K127" s="108"/>
      <c r="L127" s="134">
        <f t="shared" si="15"/>
        <v>0</v>
      </c>
      <c r="M127" s="109"/>
      <c r="N127" s="109"/>
      <c r="O127" s="109"/>
      <c r="P127" s="109"/>
      <c r="Q127" s="109"/>
      <c r="R127" s="109"/>
      <c r="S127" s="108"/>
      <c r="T127" s="108"/>
      <c r="U127" s="135">
        <f t="shared" si="24"/>
        <v>40.201513341298288</v>
      </c>
      <c r="V127" s="105">
        <f t="shared" si="17"/>
        <v>0</v>
      </c>
      <c r="W127" s="110">
        <f t="shared" si="25"/>
        <v>14.981481481481481</v>
      </c>
      <c r="X127" s="105">
        <f t="shared" si="18"/>
        <v>0</v>
      </c>
      <c r="Y127" s="105">
        <f t="shared" si="19"/>
        <v>0</v>
      </c>
      <c r="Z127" s="108">
        <f t="shared" si="16"/>
        <v>41</v>
      </c>
      <c r="AA127" s="109">
        <v>30</v>
      </c>
      <c r="AB127" s="109"/>
      <c r="AC127" s="109">
        <v>2</v>
      </c>
      <c r="AD127" s="109"/>
      <c r="AE127" s="109"/>
      <c r="AF127" s="109"/>
      <c r="AG127" s="108">
        <v>9</v>
      </c>
      <c r="AH127" s="108"/>
      <c r="AI127" s="135">
        <f t="shared" si="26"/>
        <v>34.892519238047178</v>
      </c>
      <c r="AJ127" s="106">
        <f t="shared" si="20"/>
        <v>1430.5932887599342</v>
      </c>
      <c r="AK127" s="111">
        <f t="shared" si="27"/>
        <v>13.008956730162735</v>
      </c>
      <c r="AL127" s="106">
        <f t="shared" si="21"/>
        <v>533.36722593667218</v>
      </c>
      <c r="AM127" s="106">
        <f t="shared" si="22"/>
        <v>1963.9605146966064</v>
      </c>
      <c r="AN127" s="107">
        <f t="shared" si="23"/>
        <v>1963.9605146966064</v>
      </c>
      <c r="AO127" s="134"/>
    </row>
    <row r="128" spans="1:41" s="101" customFormat="1" ht="45" customHeight="1">
      <c r="A128" s="108">
        <v>119</v>
      </c>
      <c r="B128" s="134" t="s">
        <v>127</v>
      </c>
      <c r="C128" s="134"/>
      <c r="D128" s="108" t="s">
        <v>2</v>
      </c>
      <c r="E128" s="108"/>
      <c r="F128" s="274">
        <v>0</v>
      </c>
      <c r="G128" s="108"/>
      <c r="H128" s="108"/>
      <c r="I128" s="108"/>
      <c r="J128" s="276">
        <v>35</v>
      </c>
      <c r="K128" s="108"/>
      <c r="L128" s="134">
        <f t="shared" si="15"/>
        <v>0</v>
      </c>
      <c r="M128" s="109"/>
      <c r="N128" s="109"/>
      <c r="O128" s="109"/>
      <c r="P128" s="109"/>
      <c r="Q128" s="109"/>
      <c r="R128" s="109"/>
      <c r="S128" s="108"/>
      <c r="T128" s="108"/>
      <c r="U128" s="135">
        <f t="shared" si="24"/>
        <v>40.201513341298288</v>
      </c>
      <c r="V128" s="105">
        <f t="shared" si="17"/>
        <v>0</v>
      </c>
      <c r="W128" s="110">
        <f t="shared" si="25"/>
        <v>14.981481481481481</v>
      </c>
      <c r="X128" s="105">
        <f t="shared" si="18"/>
        <v>0</v>
      </c>
      <c r="Y128" s="105">
        <f t="shared" si="19"/>
        <v>0</v>
      </c>
      <c r="Z128" s="108">
        <f t="shared" si="16"/>
        <v>38</v>
      </c>
      <c r="AA128" s="109">
        <v>30</v>
      </c>
      <c r="AB128" s="109"/>
      <c r="AC128" s="109">
        <v>2</v>
      </c>
      <c r="AD128" s="109"/>
      <c r="AE128" s="109"/>
      <c r="AF128" s="109"/>
      <c r="AG128" s="108">
        <v>6</v>
      </c>
      <c r="AH128" s="108"/>
      <c r="AI128" s="135">
        <f t="shared" si="26"/>
        <v>34.892519238047178</v>
      </c>
      <c r="AJ128" s="106">
        <f t="shared" si="20"/>
        <v>1325.9157310457929</v>
      </c>
      <c r="AK128" s="111">
        <f t="shared" si="27"/>
        <v>13.008956730162735</v>
      </c>
      <c r="AL128" s="106">
        <f t="shared" si="21"/>
        <v>494.34035574618395</v>
      </c>
      <c r="AM128" s="106">
        <f t="shared" si="22"/>
        <v>1820.2560867919769</v>
      </c>
      <c r="AN128" s="107">
        <f t="shared" si="23"/>
        <v>1820.2560867919769</v>
      </c>
      <c r="AO128" s="134"/>
    </row>
    <row r="129" spans="1:41" s="101" customFormat="1" ht="45" customHeight="1">
      <c r="A129" s="108">
        <v>120</v>
      </c>
      <c r="B129" s="134" t="s">
        <v>131</v>
      </c>
      <c r="C129" s="134"/>
      <c r="D129" s="108">
        <v>0</v>
      </c>
      <c r="E129" s="108" t="s">
        <v>248</v>
      </c>
      <c r="F129" s="274">
        <v>0</v>
      </c>
      <c r="G129" s="108"/>
      <c r="H129" s="108"/>
      <c r="I129" s="108"/>
      <c r="J129" s="276">
        <v>19</v>
      </c>
      <c r="K129" s="108"/>
      <c r="L129" s="134">
        <f t="shared" si="15"/>
        <v>0</v>
      </c>
      <c r="M129" s="109"/>
      <c r="N129" s="109"/>
      <c r="O129" s="109"/>
      <c r="P129" s="109"/>
      <c r="Q129" s="109"/>
      <c r="R129" s="109"/>
      <c r="S129" s="108"/>
      <c r="T129" s="108"/>
      <c r="U129" s="135">
        <f t="shared" si="24"/>
        <v>40.201513341298288</v>
      </c>
      <c r="V129" s="105">
        <f t="shared" si="17"/>
        <v>0</v>
      </c>
      <c r="W129" s="110">
        <f t="shared" si="25"/>
        <v>14.981481481481481</v>
      </c>
      <c r="X129" s="105">
        <f t="shared" si="18"/>
        <v>0</v>
      </c>
      <c r="Y129" s="105">
        <f t="shared" si="19"/>
        <v>0</v>
      </c>
      <c r="Z129" s="108">
        <f t="shared" si="16"/>
        <v>30</v>
      </c>
      <c r="AA129" s="109"/>
      <c r="AB129" s="109">
        <v>25</v>
      </c>
      <c r="AC129" s="109">
        <v>2</v>
      </c>
      <c r="AD129" s="109"/>
      <c r="AE129" s="109"/>
      <c r="AF129" s="109"/>
      <c r="AG129" s="108">
        <v>3</v>
      </c>
      <c r="AH129" s="108"/>
      <c r="AI129" s="135">
        <f t="shared" si="26"/>
        <v>34.892519238047178</v>
      </c>
      <c r="AJ129" s="106">
        <f t="shared" si="20"/>
        <v>1046.7755771414154</v>
      </c>
      <c r="AK129" s="111">
        <f t="shared" si="27"/>
        <v>13.008956730162735</v>
      </c>
      <c r="AL129" s="106">
        <f t="shared" si="21"/>
        <v>390.26870190488205</v>
      </c>
      <c r="AM129" s="106">
        <f t="shared" si="22"/>
        <v>1437.0442790462976</v>
      </c>
      <c r="AN129" s="107">
        <f t="shared" si="23"/>
        <v>1437.0442790462976</v>
      </c>
      <c r="AO129" s="134"/>
    </row>
    <row r="130" spans="1:41" s="101" customFormat="1" ht="45" customHeight="1">
      <c r="A130" s="108">
        <v>121</v>
      </c>
      <c r="B130" s="134" t="s">
        <v>132</v>
      </c>
      <c r="C130" s="134"/>
      <c r="D130" s="108">
        <v>0</v>
      </c>
      <c r="E130" s="108" t="s">
        <v>248</v>
      </c>
      <c r="F130" s="274">
        <v>0</v>
      </c>
      <c r="G130" s="108"/>
      <c r="H130" s="108"/>
      <c r="I130" s="108"/>
      <c r="J130" s="276">
        <v>26</v>
      </c>
      <c r="K130" s="108"/>
      <c r="L130" s="134">
        <f t="shared" si="15"/>
        <v>0</v>
      </c>
      <c r="M130" s="109"/>
      <c r="N130" s="109"/>
      <c r="O130" s="109"/>
      <c r="P130" s="109"/>
      <c r="Q130" s="109"/>
      <c r="R130" s="109"/>
      <c r="S130" s="108"/>
      <c r="T130" s="108"/>
      <c r="U130" s="135">
        <f t="shared" si="24"/>
        <v>40.201513341298288</v>
      </c>
      <c r="V130" s="105">
        <f t="shared" si="17"/>
        <v>0</v>
      </c>
      <c r="W130" s="110">
        <f t="shared" si="25"/>
        <v>14.981481481481481</v>
      </c>
      <c r="X130" s="105">
        <f t="shared" si="18"/>
        <v>0</v>
      </c>
      <c r="Y130" s="105">
        <f t="shared" si="19"/>
        <v>0</v>
      </c>
      <c r="Z130" s="108">
        <f t="shared" si="16"/>
        <v>32</v>
      </c>
      <c r="AA130" s="109"/>
      <c r="AB130" s="109">
        <v>25</v>
      </c>
      <c r="AC130" s="109">
        <v>2</v>
      </c>
      <c r="AD130" s="109"/>
      <c r="AE130" s="109"/>
      <c r="AF130" s="109"/>
      <c r="AG130" s="108">
        <v>5</v>
      </c>
      <c r="AH130" s="108"/>
      <c r="AI130" s="135">
        <f t="shared" si="26"/>
        <v>34.892519238047178</v>
      </c>
      <c r="AJ130" s="106">
        <f t="shared" si="20"/>
        <v>1116.5606156175097</v>
      </c>
      <c r="AK130" s="111">
        <f t="shared" si="27"/>
        <v>13.008956730162735</v>
      </c>
      <c r="AL130" s="106">
        <f t="shared" si="21"/>
        <v>416.28661536520752</v>
      </c>
      <c r="AM130" s="106">
        <f t="shared" si="22"/>
        <v>1532.8472309827173</v>
      </c>
      <c r="AN130" s="107">
        <f t="shared" si="23"/>
        <v>1532.8472309827173</v>
      </c>
      <c r="AO130" s="134"/>
    </row>
    <row r="131" spans="1:41" s="101" customFormat="1" ht="45" customHeight="1">
      <c r="A131" s="108">
        <v>122</v>
      </c>
      <c r="B131" s="134" t="s">
        <v>198</v>
      </c>
      <c r="C131" s="134"/>
      <c r="D131" s="108">
        <v>0</v>
      </c>
      <c r="E131" s="108" t="s">
        <v>248</v>
      </c>
      <c r="F131" s="274">
        <v>0</v>
      </c>
      <c r="G131" s="108"/>
      <c r="H131" s="108"/>
      <c r="I131" s="108"/>
      <c r="J131" s="276">
        <v>23</v>
      </c>
      <c r="K131" s="108"/>
      <c r="L131" s="134">
        <f t="shared" si="15"/>
        <v>0</v>
      </c>
      <c r="M131" s="109"/>
      <c r="N131" s="109"/>
      <c r="O131" s="109"/>
      <c r="P131" s="109"/>
      <c r="Q131" s="109"/>
      <c r="R131" s="109"/>
      <c r="S131" s="108"/>
      <c r="T131" s="108"/>
      <c r="U131" s="135">
        <f t="shared" si="24"/>
        <v>40.201513341298288</v>
      </c>
      <c r="V131" s="105">
        <f t="shared" si="17"/>
        <v>0</v>
      </c>
      <c r="W131" s="110">
        <f t="shared" si="25"/>
        <v>14.981481481481481</v>
      </c>
      <c r="X131" s="105">
        <f t="shared" si="18"/>
        <v>0</v>
      </c>
      <c r="Y131" s="105">
        <f t="shared" si="19"/>
        <v>0</v>
      </c>
      <c r="Z131" s="108">
        <f t="shared" si="16"/>
        <v>31</v>
      </c>
      <c r="AA131" s="109"/>
      <c r="AB131" s="109">
        <v>25</v>
      </c>
      <c r="AC131" s="109">
        <v>2</v>
      </c>
      <c r="AD131" s="109"/>
      <c r="AE131" s="109"/>
      <c r="AF131" s="109"/>
      <c r="AG131" s="108">
        <v>4</v>
      </c>
      <c r="AH131" s="108"/>
      <c r="AI131" s="135">
        <f t="shared" si="26"/>
        <v>34.892519238047178</v>
      </c>
      <c r="AJ131" s="106">
        <f t="shared" si="20"/>
        <v>1081.6680963794624</v>
      </c>
      <c r="AK131" s="111">
        <f t="shared" si="27"/>
        <v>13.008956730162735</v>
      </c>
      <c r="AL131" s="106">
        <f t="shared" si="21"/>
        <v>403.27765863504482</v>
      </c>
      <c r="AM131" s="106">
        <f t="shared" si="22"/>
        <v>1484.9457550145073</v>
      </c>
      <c r="AN131" s="107">
        <f t="shared" si="23"/>
        <v>1484.9457550145073</v>
      </c>
      <c r="AO131" s="134"/>
    </row>
    <row r="132" spans="1:41" s="101" customFormat="1" ht="45" customHeight="1">
      <c r="A132" s="108">
        <v>123</v>
      </c>
      <c r="B132" s="134" t="s">
        <v>133</v>
      </c>
      <c r="C132" s="134"/>
      <c r="D132" s="108">
        <v>0</v>
      </c>
      <c r="E132" s="108" t="s">
        <v>248</v>
      </c>
      <c r="F132" s="274">
        <v>0</v>
      </c>
      <c r="G132" s="108"/>
      <c r="H132" s="108"/>
      <c r="I132" s="108"/>
      <c r="J132" s="276">
        <v>44</v>
      </c>
      <c r="K132" s="108"/>
      <c r="L132" s="134">
        <f t="shared" si="15"/>
        <v>0</v>
      </c>
      <c r="M132" s="109"/>
      <c r="N132" s="109"/>
      <c r="O132" s="109"/>
      <c r="P132" s="109"/>
      <c r="Q132" s="109"/>
      <c r="R132" s="109"/>
      <c r="S132" s="108"/>
      <c r="T132" s="108"/>
      <c r="U132" s="135">
        <f t="shared" si="24"/>
        <v>40.201513341298288</v>
      </c>
      <c r="V132" s="105">
        <f t="shared" si="17"/>
        <v>0</v>
      </c>
      <c r="W132" s="110">
        <f t="shared" si="25"/>
        <v>14.981481481481481</v>
      </c>
      <c r="X132" s="105">
        <f t="shared" si="18"/>
        <v>0</v>
      </c>
      <c r="Y132" s="105">
        <f t="shared" si="19"/>
        <v>0</v>
      </c>
      <c r="Z132" s="108">
        <f t="shared" si="16"/>
        <v>35</v>
      </c>
      <c r="AA132" s="109"/>
      <c r="AB132" s="109">
        <v>25</v>
      </c>
      <c r="AC132" s="109">
        <v>2</v>
      </c>
      <c r="AD132" s="109"/>
      <c r="AE132" s="109"/>
      <c r="AF132" s="109"/>
      <c r="AG132" s="108">
        <v>8</v>
      </c>
      <c r="AH132" s="108"/>
      <c r="AI132" s="135">
        <f t="shared" si="26"/>
        <v>34.892519238047178</v>
      </c>
      <c r="AJ132" s="106">
        <f t="shared" si="20"/>
        <v>1221.2381733316513</v>
      </c>
      <c r="AK132" s="111">
        <f t="shared" si="27"/>
        <v>13.008956730162735</v>
      </c>
      <c r="AL132" s="106">
        <f t="shared" si="21"/>
        <v>455.31348555569571</v>
      </c>
      <c r="AM132" s="106">
        <f t="shared" si="22"/>
        <v>1676.551658887347</v>
      </c>
      <c r="AN132" s="107">
        <f t="shared" si="23"/>
        <v>1676.551658887347</v>
      </c>
      <c r="AO132" s="134"/>
    </row>
    <row r="133" spans="1:41" s="101" customFormat="1" ht="45" customHeight="1">
      <c r="A133" s="108">
        <v>124</v>
      </c>
      <c r="B133" s="134" t="s">
        <v>134</v>
      </c>
      <c r="C133" s="134"/>
      <c r="D133" s="108">
        <v>0</v>
      </c>
      <c r="E133" s="108" t="s">
        <v>248</v>
      </c>
      <c r="F133" s="274">
        <v>0</v>
      </c>
      <c r="G133" s="108"/>
      <c r="H133" s="108"/>
      <c r="I133" s="108"/>
      <c r="J133" s="277"/>
      <c r="K133" s="108"/>
      <c r="L133" s="134">
        <f t="shared" si="15"/>
        <v>0</v>
      </c>
      <c r="M133" s="109"/>
      <c r="N133" s="109"/>
      <c r="O133" s="109"/>
      <c r="P133" s="109"/>
      <c r="Q133" s="109"/>
      <c r="R133" s="109"/>
      <c r="S133" s="108"/>
      <c r="T133" s="108"/>
      <c r="U133" s="135"/>
      <c r="V133" s="105"/>
      <c r="W133" s="105"/>
      <c r="X133" s="105"/>
      <c r="Y133" s="105"/>
      <c r="Z133" s="108">
        <f t="shared" si="16"/>
        <v>0</v>
      </c>
      <c r="AA133" s="109"/>
      <c r="AB133" s="109"/>
      <c r="AC133" s="109"/>
      <c r="AD133" s="109"/>
      <c r="AE133" s="109"/>
      <c r="AF133" s="109"/>
      <c r="AG133" s="108"/>
      <c r="AH133" s="108"/>
      <c r="AI133" s="135"/>
      <c r="AJ133" s="106">
        <f t="shared" si="20"/>
        <v>0</v>
      </c>
      <c r="AK133" s="106"/>
      <c r="AL133" s="106"/>
      <c r="AM133" s="106"/>
      <c r="AN133" s="115">
        <f t="shared" ref="AN133" si="29">V133+AJ133</f>
        <v>0</v>
      </c>
      <c r="AO133" s="134" t="s">
        <v>251</v>
      </c>
    </row>
    <row r="135" spans="1:41" ht="43.5" customHeight="1">
      <c r="V135" s="260">
        <f>SUM(V10:V133)</f>
        <v>201906.99999999994</v>
      </c>
      <c r="W135" s="117"/>
      <c r="X135" s="116"/>
      <c r="Y135" s="116"/>
      <c r="AJ135" s="260">
        <f>SUM(AJ10:AJ133)</f>
        <v>276597</v>
      </c>
      <c r="AK135" s="116"/>
      <c r="AL135" s="116"/>
      <c r="AM135" s="117"/>
    </row>
  </sheetData>
  <mergeCells count="31">
    <mergeCell ref="A3:AO3"/>
    <mergeCell ref="Z5:AM5"/>
    <mergeCell ref="AA6:AH6"/>
    <mergeCell ref="AI6:AI8"/>
    <mergeCell ref="AJ6:AJ8"/>
    <mergeCell ref="V6:V8"/>
    <mergeCell ref="W6:W8"/>
    <mergeCell ref="X6:X8"/>
    <mergeCell ref="Y6:Y8"/>
    <mergeCell ref="Z6:Z8"/>
    <mergeCell ref="U6:U8"/>
    <mergeCell ref="A5:A8"/>
    <mergeCell ref="B5:C8"/>
    <mergeCell ref="D5:K6"/>
    <mergeCell ref="L5:Y5"/>
    <mergeCell ref="A1:AO1"/>
    <mergeCell ref="A2:AO2"/>
    <mergeCell ref="AN4:AO4"/>
    <mergeCell ref="AK6:AK8"/>
    <mergeCell ref="AL6:AL8"/>
    <mergeCell ref="AM6:AM8"/>
    <mergeCell ref="D7:I7"/>
    <mergeCell ref="J7:K7"/>
    <mergeCell ref="M7:R7"/>
    <mergeCell ref="S7:T7"/>
    <mergeCell ref="AA7:AF7"/>
    <mergeCell ref="AG7:AH7"/>
    <mergeCell ref="AN5:AN8"/>
    <mergeCell ref="AO5:AO8"/>
    <mergeCell ref="L6:L8"/>
    <mergeCell ref="M6:T6"/>
  </mergeCells>
  <pageMargins left="0.196850393700787" right="0.196850393700787" top="0.5" bottom="0.39370078740157499" header="0.31496062992126" footer="0.47244094488188998"/>
  <pageSetup paperSize="9" scale="30" orientation="landscape" r:id="rId1"/>
  <headerFooter differentFirst="1">
    <oddHeader>&amp;C&amp;P/&amp;N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PL4.Muc tieu giam ngheo (các đị</vt:lpstr>
      <vt:lpstr>PL </vt:lpstr>
      <vt:lpstr>PL 2</vt:lpstr>
      <vt:lpstr>PL3</vt:lpstr>
      <vt:lpstr>PL 4</vt:lpstr>
      <vt:lpstr>'PL '!Print_Area</vt:lpstr>
      <vt:lpstr>'PL 2'!Print_Area</vt:lpstr>
      <vt:lpstr>'PL 4'!Print_Area</vt:lpstr>
      <vt:lpstr>'PL3'!Print_Area</vt:lpstr>
      <vt:lpstr>'PL '!Print_Titles</vt:lpstr>
      <vt:lpstr>'PL 2'!Print_Titles</vt:lpstr>
      <vt:lpstr>'PL 4'!Print_Titles</vt:lpstr>
      <vt:lpstr>'PL3'!Print_Titles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cp:lastModifiedBy>
  <cp:lastPrinted>2026-08-06T07:59:35Z</cp:lastPrinted>
  <dcterms:created xsi:type="dcterms:W3CDTF">2026-07-04T13:44:51Z</dcterms:created>
  <dcterms:modified xsi:type="dcterms:W3CDTF">2026-08-06T07:59:55Z</dcterms:modified>
</cp:coreProperties>
</file>